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Лист1!$A$1:$Q$164</definedName>
  </definedNames>
  <calcPr calcId="124519"/>
</workbook>
</file>

<file path=xl/calcChain.xml><?xml version="1.0" encoding="utf-8"?>
<calcChain xmlns="http://schemas.openxmlformats.org/spreadsheetml/2006/main">
  <c r="N159" i="1"/>
  <c r="M159"/>
  <c r="L159"/>
  <c r="N149"/>
  <c r="M149"/>
  <c r="L149"/>
  <c r="N137"/>
  <c r="M137"/>
  <c r="L137"/>
  <c r="N131"/>
  <c r="M131"/>
  <c r="L131"/>
  <c r="N119"/>
  <c r="M119"/>
  <c r="L119"/>
  <c r="N109"/>
  <c r="M109"/>
  <c r="L109"/>
  <c r="N101"/>
  <c r="M101"/>
  <c r="L101"/>
  <c r="N91"/>
  <c r="M91"/>
  <c r="L91"/>
  <c r="N77"/>
  <c r="M77"/>
  <c r="L77"/>
  <c r="N62"/>
  <c r="M62"/>
  <c r="L62"/>
  <c r="N48"/>
  <c r="M48"/>
  <c r="L48"/>
  <c r="N42"/>
  <c r="M42"/>
  <c r="L42"/>
  <c r="N38"/>
  <c r="M38"/>
  <c r="L38"/>
  <c r="N31"/>
  <c r="M31"/>
  <c r="L31"/>
  <c r="N15"/>
  <c r="M15"/>
  <c r="L15"/>
  <c r="D82"/>
  <c r="F154"/>
  <c r="F150"/>
  <c r="F142"/>
  <c r="F140"/>
  <c r="F134"/>
  <c r="F132"/>
  <c r="F126" l="1"/>
  <c r="C126"/>
  <c r="D124"/>
  <c r="D122"/>
  <c r="C122"/>
  <c r="F116"/>
  <c r="C114"/>
  <c r="D112"/>
  <c r="C112"/>
  <c r="D104"/>
  <c r="C104"/>
  <c r="D94"/>
  <c r="C94"/>
  <c r="C91" s="1"/>
  <c r="C55"/>
  <c r="C53"/>
  <c r="C51"/>
  <c r="C48"/>
  <c r="F88"/>
  <c r="C82"/>
  <c r="D80"/>
  <c r="C80"/>
  <c r="D65"/>
  <c r="C65"/>
  <c r="E48"/>
  <c r="D48"/>
  <c r="F57"/>
  <c r="F55"/>
  <c r="D53"/>
  <c r="D51"/>
  <c r="F45"/>
  <c r="C45"/>
  <c r="F15"/>
  <c r="E15"/>
  <c r="D15"/>
  <c r="C15"/>
  <c r="C24"/>
  <c r="F24" s="1"/>
  <c r="F22"/>
  <c r="N14"/>
  <c r="M14"/>
  <c r="L14"/>
  <c r="E109"/>
  <c r="C109"/>
  <c r="F114"/>
  <c r="F112"/>
  <c r="F110"/>
  <c r="E101"/>
  <c r="C101"/>
  <c r="F104"/>
  <c r="F102"/>
  <c r="E91"/>
  <c r="F94"/>
  <c r="F92"/>
  <c r="E77"/>
  <c r="C77"/>
  <c r="F84"/>
  <c r="F82"/>
  <c r="F80"/>
  <c r="F78"/>
  <c r="E62"/>
  <c r="C62"/>
  <c r="F74"/>
  <c r="F65"/>
  <c r="F63"/>
  <c r="F59"/>
  <c r="F48" s="1"/>
  <c r="F51"/>
  <c r="F49"/>
  <c r="F42"/>
  <c r="E42"/>
  <c r="D42"/>
  <c r="C42"/>
  <c r="F38"/>
  <c r="E38"/>
  <c r="D38"/>
  <c r="C38"/>
  <c r="F31"/>
  <c r="E31"/>
  <c r="D31"/>
  <c r="C31"/>
  <c r="F16"/>
  <c r="E119"/>
  <c r="C119"/>
  <c r="F124"/>
  <c r="F122"/>
  <c r="F120"/>
  <c r="F131"/>
  <c r="E131"/>
  <c r="D131"/>
  <c r="C131"/>
  <c r="E137"/>
  <c r="D137"/>
  <c r="C137"/>
  <c r="F144"/>
  <c r="F138"/>
  <c r="E149"/>
  <c r="D149"/>
  <c r="C149"/>
  <c r="F156"/>
  <c r="F152"/>
  <c r="F149" s="1"/>
  <c r="F119" l="1"/>
  <c r="C14"/>
  <c r="F62"/>
  <c r="F137"/>
  <c r="F77"/>
  <c r="F91"/>
  <c r="F101"/>
  <c r="F109"/>
  <c r="D109"/>
  <c r="D101"/>
  <c r="D91"/>
  <c r="D77"/>
  <c r="D62"/>
  <c r="D119" l="1"/>
  <c r="D14" s="1"/>
  <c r="E14"/>
  <c r="F53"/>
  <c r="F14" s="1"/>
</calcChain>
</file>

<file path=xl/sharedStrings.xml><?xml version="1.0" encoding="utf-8"?>
<sst xmlns="http://schemas.openxmlformats.org/spreadsheetml/2006/main" count="1267" uniqueCount="122">
  <si>
    <t>Приложение1</t>
  </si>
  <si>
    <t>Мониторинг достижения результатов предоставления субсидий муниципальным бюджетным и автономным учреждениям Беломорского муниципального округа Республики Карелия на иные цели</t>
  </si>
  <si>
    <t>№ п/п</t>
  </si>
  <si>
    <t>Наименование получателя средств субсидии/наименование субсидии/ наименование результата предоставления субсидии</t>
  </si>
  <si>
    <t>Размер субсидии, перечисленный  получателю в текущем финансовом году, рублей</t>
  </si>
  <si>
    <t>Размер субсидии, израсходованный получателем в текущем финансовом году, рублей.</t>
  </si>
  <si>
    <t>Остаток субсидии, предусмотренный  получателю в текущем финансовом году, рублей</t>
  </si>
  <si>
    <t>Размер субсидии, предусмотренный  получателю в текущем финансовом году, рублей</t>
  </si>
  <si>
    <t>Единица измерения</t>
  </si>
  <si>
    <t xml:space="preserve">Значение результата предоставлении субсидии, установленных Соглашением  </t>
  </si>
  <si>
    <t xml:space="preserve">Значение достигнутых результатов предоставлении субсидии, установленных Соглашением, за отчетный период </t>
  </si>
  <si>
    <t>Плановое</t>
  </si>
  <si>
    <t>Фактическое</t>
  </si>
  <si>
    <t>с даты заключения соглашения</t>
  </si>
  <si>
    <t>из низ с начала текущего финансового года</t>
  </si>
  <si>
    <t>Количество установленных контрольных точек на год, ед.</t>
  </si>
  <si>
    <t>В том числе, количество установленных контрольных точек на отчетный период, ед.</t>
  </si>
  <si>
    <t>Количество достигнутых контрольных точек за отчетный период, ед.</t>
  </si>
  <si>
    <t>Срок достижения результата предоставления субсидии, контрольной точки</t>
  </si>
  <si>
    <t>Фактический</t>
  </si>
  <si>
    <t>Примечание</t>
  </si>
  <si>
    <t>ИТОГО по всем учреждениям:</t>
  </si>
  <si>
    <t>I.</t>
  </si>
  <si>
    <t>1.</t>
  </si>
  <si>
    <t>Наименование субсидии</t>
  </si>
  <si>
    <t>Результат 1 предоставления субсидии</t>
  </si>
  <si>
    <t>2.</t>
  </si>
  <si>
    <t>II.</t>
  </si>
  <si>
    <t>1.1.</t>
  </si>
  <si>
    <t>1.2.</t>
  </si>
  <si>
    <t>2.2.</t>
  </si>
  <si>
    <t>к Постановлению администрации Беломорского муниципального округа от 22.10.2024 г. № 1001</t>
  </si>
  <si>
    <t>Получатель субсидии: МОУ Беломорского муниципального округа «Нюхотская основная общеобразовательная школа»</t>
  </si>
  <si>
    <t>3.</t>
  </si>
  <si>
    <t>2.1.</t>
  </si>
  <si>
    <t>3.1.</t>
  </si>
  <si>
    <t>3.2.</t>
  </si>
  <si>
    <t>Результат 1 предоставления субсидии - Доля обучающихся с ограниченными возможностями здоровья, которым предоставляются меры социальной поддержки и социального обслуживания в соответствующем году</t>
  </si>
  <si>
    <t>х</t>
  </si>
  <si>
    <t>%</t>
  </si>
  <si>
    <t xml:space="preserve">Результат 1 предоставления субсидии - Доля граждан, получивших компенсацию стоимости проезда и провоза багажа к месту использования отпуска и обратно, от общего числа обратившихся за компенсацией в соответствующем году </t>
  </si>
  <si>
    <t>Результат 1 предоставления субсидии - Доля приобретенных основных средств и нематериальных активов, от общей их потребности в соответствующем году</t>
  </si>
  <si>
    <t>Получатель субсидии - МАОУ ДО Беломорского муниципального округа «Беломорская спортивная школа имени А.В. Филиппова»</t>
  </si>
  <si>
    <t>Получатель субсидии - МАОУ ДО Беломорского муниципального округа «Беломорский центр дополнительного образования»</t>
  </si>
  <si>
    <t>III.</t>
  </si>
  <si>
    <t>IV.</t>
  </si>
  <si>
    <t>Получатель субсидии: МДОО Беломорского муниципального округа «Центр развития ребенка- детский сад «Родничок»</t>
  </si>
  <si>
    <t>Получатель субсидии: МОУ Беломорского муниципального округа «Беломорская средняя общеобразовательная школа №1»</t>
  </si>
  <si>
    <t>Результат 1 предоставления субсидии - Доля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из числа детей из отдельных категорий семей, обеспеченных питанием в учебные дни, в которые предоставлялось питание, в общей численности детей, имеющих право на обеспечение питанием</t>
  </si>
  <si>
    <t>Результат 1 предоставления субсидии - Доля обучающихся, проживающих в населенных пунктах, на территории которых отсутствуют общеобразовательные организации соответствующего уровня обучения, обеспеченных транспортом к месту обучения и обратно, в общей численности обучающихся, нуждающихся в подвозе</t>
  </si>
  <si>
    <t>Результат 1 предоставления субсидии - Доля граждан, получивших компенсацию стоимости проезда и провоза багажа к месту использования отпуска и обратно, от общего числа обратившихся за компенсацией в соответствующем году</t>
  </si>
  <si>
    <t>4.</t>
  </si>
  <si>
    <t>4.1.</t>
  </si>
  <si>
    <t>5.</t>
  </si>
  <si>
    <t>5.1.</t>
  </si>
  <si>
    <t>V.</t>
  </si>
  <si>
    <t>VI.</t>
  </si>
  <si>
    <t>Результат 1 предоставления субсидии - Численность обучающихся в муниципальных образовательных организациях в возрасте от 6,5 до 18 лет, направленных на отдых в организации отдыха детей и их оздоровления</t>
  </si>
  <si>
    <t>3.3.</t>
  </si>
  <si>
    <t>3.4.</t>
  </si>
  <si>
    <t>Численность обучающихся в муниципальных образовательных организациях, находящихся в трудной жизненной ситуации, не менее 50 % от общей численности обучающихся  муниципальных общеобразовательных организаций в возрасте от 6,5 до 18 лет, направленных на отдых в организации отдыха детей и их оздоровления</t>
  </si>
  <si>
    <t>Численность обучающихся в муниципальных образовательных организациях, застрахованных  от несчастных случаев,  от общей численности обучающихся  муниципальных общеобразовательных организаций в возрасте от 6,5 до 18 лет, направленных на отдых в организации отдыха детей и их оздоровления</t>
  </si>
  <si>
    <t>Численность обучающихся в муниципальных образовательных организациях, направленных на отдых в организации отдыха детей и их оздоровления в период летнего каникулярного времени обучающихся, не менее 70 % от общей численности обучающихся  муниципальных общеобразовательных организаций в возрасте от 6,5 до 18 лет, направленных на отдых в организации отдыха детей и их оздоровления</t>
  </si>
  <si>
    <t>чел.</t>
  </si>
  <si>
    <t>Получатель субсидии: МОУ Беломорского муниципального округа «Беломорская средняя общеобразовательная школа №3»</t>
  </si>
  <si>
    <t>VII.</t>
  </si>
  <si>
    <t>Получатель субсидии: МОУ Беломорского муниципального округа «Сумпосадская СОШ»</t>
  </si>
  <si>
    <t>Результат 1 предоставления субсидии -Доля обучающихся, проживающих в населенных пунктах, на территории которых отсутствуют общеобразовательные организации соответствующего уровня обучения, обеспеченных транспортом к месту обучения и обратно, в общей численности обучающихся, нуждающихся в подвозе</t>
  </si>
  <si>
    <t>Результат 1 предоставления субсидии - Доля приобретенных дров для школьной котельной, от общей их потребности в соответствующем году</t>
  </si>
  <si>
    <t>6.</t>
  </si>
  <si>
    <t>6.1.</t>
  </si>
  <si>
    <t>VIII.</t>
  </si>
  <si>
    <t>IX.</t>
  </si>
  <si>
    <t>Получатель субсидии: МОУ Беломорского муниципального округа «Пушнинская ООШ»</t>
  </si>
  <si>
    <t>X.</t>
  </si>
  <si>
    <t>Получатель субсидии: МОУ Беломорского муниципального округа «Золотецкая ООШ»</t>
  </si>
  <si>
    <t>XI.</t>
  </si>
  <si>
    <t>Получатель субсидии: МОУ Беломорского муниципального округа «Летнереченская СОШ»</t>
  </si>
  <si>
    <t>XII.</t>
  </si>
  <si>
    <t>Получатель субсидии: МУ ДО «Беломорская детская школа искусств имени  А.Ю. Бесолова»</t>
  </si>
  <si>
    <t>Результат 1 предоставления субсидии - Реализация мероприятий по содержанию и текущему ремонту муниципального имущества</t>
  </si>
  <si>
    <t>единиц</t>
  </si>
  <si>
    <t>XIII.</t>
  </si>
  <si>
    <t>Результат 1 предоставления субсидии - Доля оплаченных коммунальных услуг, приобретенного количества дров, от общей их потребности</t>
  </si>
  <si>
    <t>Получатель субсидии: Муниципальное бюджетное учреждение «Межпоселенческое социально-культурное объединение»</t>
  </si>
  <si>
    <t>Результат 1 предоставления субсидии - Количество граждан, получивших компенсацию стоимости проезда и провоза багажа к месту использования отпуска и обратно, от общего числа обратившихся за компенсацией в соответствующем году</t>
  </si>
  <si>
    <t>Результат 1 предоставления субсидии -Разработка ПСД на выборочный капремонт здания РДК</t>
  </si>
  <si>
    <t>Результат 1 предоставления субсидии -  Реализация мероприятий по содержанию и текущему ремонту муниципального имущества</t>
  </si>
  <si>
    <t>единиц (учреждений)</t>
  </si>
  <si>
    <t>XIV.</t>
  </si>
  <si>
    <t>Результат 1 предоставления субсидии - Реализация мероприятий по приобретению изданий для пополнения книжного фонда</t>
  </si>
  <si>
    <t>единиц (учреждение)</t>
  </si>
  <si>
    <t>Результат 1 предоставления субсидии -  Количество граждан, получивших компенсацию стоимости проезда и провоза багажа к месту использования отпуска и обратно, от общего числа обратившихся за компенсацией в соответствующем году</t>
  </si>
  <si>
    <t>процент</t>
  </si>
  <si>
    <t>Получатель субсидии: Муниципальное бюджетное учреждение культуры «Беломорская централизованная библиотечная система»</t>
  </si>
  <si>
    <t>XV.</t>
  </si>
  <si>
    <t>Получатель субсидии: Муниципальное бюджетное учреждение  «Беломорский краеведческий музей»</t>
  </si>
  <si>
    <t xml:space="preserve">                             (заполняется нарастающим итогом с начала года)</t>
  </si>
  <si>
    <t>Наименование субсидии - Субсидии на компенсацию стоимости проезда и провоза багажа к месту использования отпуска и обратно (902019014)</t>
  </si>
  <si>
    <t>Наименование субсидии - Субсидии на приобретение основных средств, нематериальных активов (902019020)</t>
  </si>
  <si>
    <t>Наименование субсидии - Субсидии по предоставлению социальной поддержки работающим и проживающим за пределами города Беломорска специалистами муниципальных учреждений культуры (902019015)</t>
  </si>
  <si>
    <t>Наименование субсидии - Субсидии на компенсацию стоимости проезда и провоза багажа к месту использования отпуска и обратно  (901019014)</t>
  </si>
  <si>
    <t>Наименование субсидии - Субсидии на содержание и текущий ремонт муниципального имущества (902019013)</t>
  </si>
  <si>
    <t>Наименование субсидии - Субсидии в целях подготовки проектной документации для ремонта объектов недвижимого имущества (902019031)</t>
  </si>
  <si>
    <t>Наименование субсидии - Субсидия на предоставление мер социальной поддержки обучающимся с ограниченными возможностями здоровья (902242100)</t>
  </si>
  <si>
    <t>Наименование субсидии - Субсидия на реализацию мероприятий государственной программы Республики Карелия «Совершенствование социальной защиты граждан» в целях организации адресной социальной помощи (902243210)</t>
  </si>
  <si>
    <t>Наименование субсидии - Субсидии на реализацию мероприятий государственной программы Республики Карелия «Развитие образования» (902243200)</t>
  </si>
  <si>
    <t>Наименование субсидии -Субсидии на компенсацию стоимости проезда и провоза багажа к месту использования отпуска и обратно (902019014)</t>
  </si>
  <si>
    <t>Наименование субсидии -Субсидии на компенсацию стоимости проезда и провоза багажа к месту использования отпуска и обратно  (902019014)</t>
  </si>
  <si>
    <t>Наименование субсидии - Субсидия на реализацию мероприятий государственной программы Республики Карелия «Совершенствование социальной защиты граждан» в целях организации адресной социальной помощи  (902243210)</t>
  </si>
  <si>
    <t xml:space="preserve">Наименование субсидии - Субсидии на компенсацию стоимости проезда и провоза багажа к месту использования отпуска и обратно (902019014) </t>
  </si>
  <si>
    <t>Наименование субсидии - Субсидии на реализацию мероприятий государственной программы Республики Карелия «Развитие образования» (на организацию  отдыха детей в каникулярное время) (902243240)</t>
  </si>
  <si>
    <t>Наименование субсидии - Субсидии муниципальным учреждениям Беломорского муниципального района на организацию образовательного процесса за счет средств местного бюджета (902019012)</t>
  </si>
  <si>
    <t>Получатель субсидии: МОУ Беломорского муниципального округа «Сосновецкая СОШ»</t>
  </si>
  <si>
    <t>Исполнитель: Главный специалист отдела бюджета ФЭУ администрации БМО - Рассохина В.Н., тел. 5-24-52</t>
  </si>
  <si>
    <t>по состоянию на  01 июля 2025 г.</t>
  </si>
  <si>
    <t>Наименование субсидии - Субсидия на реализацию мер материального стимулирования граждан, поступивших на целевое обучение по педагогическим специальностям в пределах квоты по программам бакалавриата и программам специалитетаи заключивших договор о целевом обучении по педагогическим специальностям на единой цифровой платформе в сфере занятости и трудовых отношений "Работа в России" на период обучения (902144730)</t>
  </si>
  <si>
    <t>Результат 1 предоставления субсидии - Доля граждан, получающих стипендию в текущем году,  в общей численности  граждан предоставивших документы на получение  стипендии  в текущем году</t>
  </si>
  <si>
    <t>-</t>
  </si>
  <si>
    <t>от 08.07.2025 г.</t>
  </si>
  <si>
    <t>Показатели будут исполнены по итогам года</t>
  </si>
  <si>
    <t>Показатели будут исполненв по итогам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</si>
</sst>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5" fillId="0" borderId="10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16" fontId="8" fillId="0" borderId="13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9" fillId="2" borderId="27" xfId="0" applyFont="1" applyFill="1" applyBorder="1" applyAlignment="1">
      <alignment horizontal="center" vertical="top" wrapText="1"/>
    </xf>
    <xf numFmtId="0" fontId="10" fillId="4" borderId="1" xfId="0" applyFont="1" applyFill="1" applyBorder="1"/>
    <xf numFmtId="0" fontId="0" fillId="4" borderId="1" xfId="0" applyFill="1" applyBorder="1" applyAlignment="1">
      <alignment wrapText="1"/>
    </xf>
    <xf numFmtId="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4"/>
  <sheetViews>
    <sheetView tabSelected="1" view="pageBreakPreview" zoomScale="110" zoomScaleSheetLayoutView="110" workbookViewId="0">
      <selection activeCell="B14" sqref="B14"/>
    </sheetView>
  </sheetViews>
  <sheetFormatPr defaultRowHeight="15"/>
  <cols>
    <col min="1" max="1" width="7.28515625" customWidth="1"/>
    <col min="2" max="2" width="25" customWidth="1"/>
    <col min="3" max="3" width="16.7109375" customWidth="1"/>
    <col min="4" max="4" width="15.140625" customWidth="1"/>
    <col min="5" max="5" width="16.140625" customWidth="1"/>
    <col min="6" max="6" width="14.85546875" customWidth="1"/>
    <col min="7" max="7" width="9.5703125" customWidth="1"/>
    <col min="8" max="8" width="12.7109375" customWidth="1"/>
    <col min="9" max="9" width="13.5703125" customWidth="1"/>
    <col min="10" max="10" width="13.42578125" customWidth="1"/>
    <col min="11" max="11" width="13" customWidth="1"/>
    <col min="12" max="12" width="11.28515625" customWidth="1"/>
    <col min="13" max="14" width="12.28515625" customWidth="1"/>
    <col min="15" max="16" width="11.140625" customWidth="1"/>
    <col min="17" max="17" width="11.7109375" customWidth="1"/>
  </cols>
  <sheetData>
    <row r="1" spans="1:17">
      <c r="M1" s="4"/>
      <c r="N1" s="4"/>
      <c r="O1" s="4"/>
      <c r="P1" s="71" t="s">
        <v>0</v>
      </c>
      <c r="Q1" s="71"/>
    </row>
    <row r="2" spans="1:17">
      <c r="M2" s="70" t="s">
        <v>31</v>
      </c>
      <c r="N2" s="70"/>
      <c r="O2" s="70"/>
      <c r="P2" s="70"/>
      <c r="Q2" s="70"/>
    </row>
    <row r="3" spans="1:17">
      <c r="M3" s="70"/>
      <c r="N3" s="70"/>
      <c r="O3" s="70"/>
      <c r="P3" s="70"/>
      <c r="Q3" s="70"/>
    </row>
    <row r="5" spans="1:17" ht="29.25" customHeight="1">
      <c r="B5" s="75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4"/>
    </row>
    <row r="6" spans="1:17">
      <c r="D6" s="72" t="s">
        <v>97</v>
      </c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7" ht="9" customHeight="1"/>
    <row r="8" spans="1:17">
      <c r="E8" s="73" t="s">
        <v>115</v>
      </c>
      <c r="F8" s="73"/>
      <c r="G8" s="73"/>
      <c r="H8" s="73"/>
      <c r="I8" s="73"/>
      <c r="J8" s="73"/>
      <c r="K8" s="73"/>
      <c r="L8" s="73"/>
      <c r="M8" s="73"/>
      <c r="N8" s="73"/>
    </row>
    <row r="9" spans="1:17" ht="14.25" customHeight="1" thickBot="1"/>
    <row r="10" spans="1:17" ht="89.25" customHeight="1" thickBot="1">
      <c r="A10" s="61" t="s">
        <v>2</v>
      </c>
      <c r="B10" s="64" t="s">
        <v>3</v>
      </c>
      <c r="C10" s="67" t="s">
        <v>7</v>
      </c>
      <c r="D10" s="67" t="s">
        <v>4</v>
      </c>
      <c r="E10" s="67" t="s">
        <v>5</v>
      </c>
      <c r="F10" s="67" t="s">
        <v>6</v>
      </c>
      <c r="G10" s="67" t="s">
        <v>8</v>
      </c>
      <c r="H10" s="57" t="s">
        <v>9</v>
      </c>
      <c r="I10" s="58"/>
      <c r="J10" s="57" t="s">
        <v>10</v>
      </c>
      <c r="K10" s="58"/>
      <c r="L10" s="77" t="s">
        <v>15</v>
      </c>
      <c r="M10" s="77" t="s">
        <v>16</v>
      </c>
      <c r="N10" s="77" t="s">
        <v>17</v>
      </c>
      <c r="O10" s="80" t="s">
        <v>18</v>
      </c>
      <c r="P10" s="81"/>
      <c r="Q10" s="82" t="s">
        <v>20</v>
      </c>
    </row>
    <row r="11" spans="1:17" ht="15.75" thickBot="1">
      <c r="A11" s="62"/>
      <c r="B11" s="65"/>
      <c r="C11" s="68"/>
      <c r="D11" s="68"/>
      <c r="E11" s="68"/>
      <c r="F11" s="68"/>
      <c r="G11" s="85"/>
      <c r="H11" s="59" t="s">
        <v>11</v>
      </c>
      <c r="I11" s="60"/>
      <c r="J11" s="59" t="s">
        <v>12</v>
      </c>
      <c r="K11" s="60"/>
      <c r="L11" s="78"/>
      <c r="M11" s="78"/>
      <c r="N11" s="78"/>
      <c r="O11" s="77" t="s">
        <v>11</v>
      </c>
      <c r="P11" s="77" t="s">
        <v>19</v>
      </c>
      <c r="Q11" s="83"/>
    </row>
    <row r="12" spans="1:17" ht="57.75" customHeight="1" thickBot="1">
      <c r="A12" s="63"/>
      <c r="B12" s="66"/>
      <c r="C12" s="69"/>
      <c r="D12" s="69"/>
      <c r="E12" s="69"/>
      <c r="F12" s="69"/>
      <c r="G12" s="86"/>
      <c r="H12" s="5" t="s">
        <v>13</v>
      </c>
      <c r="I12" s="6" t="s">
        <v>14</v>
      </c>
      <c r="J12" s="6" t="s">
        <v>13</v>
      </c>
      <c r="K12" s="6" t="s">
        <v>14</v>
      </c>
      <c r="L12" s="79"/>
      <c r="M12" s="79"/>
      <c r="N12" s="79"/>
      <c r="O12" s="79"/>
      <c r="P12" s="79"/>
      <c r="Q12" s="84"/>
    </row>
    <row r="13" spans="1:17">
      <c r="A13" s="7">
        <v>1</v>
      </c>
      <c r="B13" s="8">
        <v>2</v>
      </c>
      <c r="C13" s="7">
        <v>3</v>
      </c>
      <c r="D13" s="8">
        <v>4</v>
      </c>
      <c r="E13" s="7">
        <v>5</v>
      </c>
      <c r="F13" s="8">
        <v>6</v>
      </c>
      <c r="G13" s="7">
        <v>7</v>
      </c>
      <c r="H13" s="9">
        <v>8</v>
      </c>
      <c r="I13" s="7">
        <v>9</v>
      </c>
      <c r="J13" s="10">
        <v>10</v>
      </c>
      <c r="K13" s="7">
        <v>11</v>
      </c>
      <c r="L13" s="7">
        <v>12</v>
      </c>
      <c r="M13" s="11">
        <v>13</v>
      </c>
      <c r="N13" s="11">
        <v>14</v>
      </c>
      <c r="O13" s="11">
        <v>15</v>
      </c>
      <c r="P13" s="7">
        <v>16</v>
      </c>
      <c r="Q13" s="7">
        <v>17</v>
      </c>
    </row>
    <row r="14" spans="1:17" ht="75.75" thickBot="1">
      <c r="A14" s="24"/>
      <c r="B14" s="87" t="s">
        <v>21</v>
      </c>
      <c r="C14" s="26">
        <f>C15+C31+C38+C42+C48+C62+C77+C91+C101+C109+C119+C131+C137+C149+C159</f>
        <v>21873871.109999999</v>
      </c>
      <c r="D14" s="26">
        <f t="shared" ref="D14:F14" si="0">D15+D31+D38+D42+D48+D62+D77+D91+D101+D109+D119+D131+D137+D149+D159</f>
        <v>8911656.040000001</v>
      </c>
      <c r="E14" s="26">
        <f t="shared" si="0"/>
        <v>8911656.040000001</v>
      </c>
      <c r="F14" s="26">
        <f t="shared" si="0"/>
        <v>12962215.07</v>
      </c>
      <c r="G14" s="27" t="s">
        <v>38</v>
      </c>
      <c r="H14" s="27" t="s">
        <v>38</v>
      </c>
      <c r="I14" s="27" t="s">
        <v>38</v>
      </c>
      <c r="J14" s="27" t="s">
        <v>38</v>
      </c>
      <c r="K14" s="27" t="s">
        <v>38</v>
      </c>
      <c r="L14" s="28">
        <f>L15+L31+L38+L42+L48+L62+L77+L91+L101+L109+L119+L131+L137+L149+L159</f>
        <v>87</v>
      </c>
      <c r="M14" s="28">
        <f t="shared" ref="M14:N14" si="1">M15+M31+M38+M42+M48+M62+M77+M91+M101+M109+M119+M131+M137+M149+M159</f>
        <v>20</v>
      </c>
      <c r="N14" s="28">
        <f t="shared" si="1"/>
        <v>23</v>
      </c>
      <c r="O14" s="29">
        <v>46022</v>
      </c>
      <c r="P14" s="30">
        <v>46022</v>
      </c>
      <c r="Q14" s="25" t="s">
        <v>120</v>
      </c>
    </row>
    <row r="15" spans="1:17" ht="82.5" customHeight="1" thickBot="1">
      <c r="A15" s="19" t="s">
        <v>22</v>
      </c>
      <c r="B15" s="20" t="s">
        <v>32</v>
      </c>
      <c r="C15" s="31">
        <f>C16+C19+C24+C22</f>
        <v>172600</v>
      </c>
      <c r="D15" s="31">
        <f t="shared" ref="D15:F15" si="2">D16+D19+D24+D22</f>
        <v>80113.09</v>
      </c>
      <c r="E15" s="31">
        <f t="shared" si="2"/>
        <v>80113.09</v>
      </c>
      <c r="F15" s="31">
        <f t="shared" si="2"/>
        <v>92486.91</v>
      </c>
      <c r="G15" s="32" t="s">
        <v>38</v>
      </c>
      <c r="H15" s="32" t="s">
        <v>38</v>
      </c>
      <c r="I15" s="32" t="s">
        <v>38</v>
      </c>
      <c r="J15" s="32" t="s">
        <v>38</v>
      </c>
      <c r="K15" s="32" t="s">
        <v>38</v>
      </c>
      <c r="L15" s="32">
        <f>L17+L20+L23+L25</f>
        <v>6</v>
      </c>
      <c r="M15" s="32">
        <f t="shared" ref="M15:N15" si="3">M17+M20+M23+M25</f>
        <v>2</v>
      </c>
      <c r="N15" s="32">
        <f t="shared" si="3"/>
        <v>2</v>
      </c>
      <c r="O15" s="33">
        <v>46022</v>
      </c>
      <c r="P15" s="34">
        <v>46022</v>
      </c>
      <c r="Q15" s="22" t="s">
        <v>120</v>
      </c>
    </row>
    <row r="16" spans="1:17" ht="98.25" customHeight="1" thickBot="1">
      <c r="A16" s="12" t="s">
        <v>23</v>
      </c>
      <c r="B16" s="16" t="s">
        <v>104</v>
      </c>
      <c r="C16" s="35">
        <v>66000</v>
      </c>
      <c r="D16" s="36">
        <v>16875</v>
      </c>
      <c r="E16" s="35">
        <v>16875</v>
      </c>
      <c r="F16" s="36">
        <f>C16-E16</f>
        <v>49125</v>
      </c>
      <c r="G16" s="37" t="s">
        <v>38</v>
      </c>
      <c r="H16" s="37" t="s">
        <v>38</v>
      </c>
      <c r="I16" s="37" t="s">
        <v>38</v>
      </c>
      <c r="J16" s="37" t="s">
        <v>38</v>
      </c>
      <c r="K16" s="37" t="s">
        <v>38</v>
      </c>
      <c r="L16" s="37" t="s">
        <v>38</v>
      </c>
      <c r="M16" s="37" t="s">
        <v>38</v>
      </c>
      <c r="N16" s="37" t="s">
        <v>38</v>
      </c>
      <c r="O16" s="37" t="s">
        <v>38</v>
      </c>
      <c r="P16" s="37" t="s">
        <v>38</v>
      </c>
      <c r="Q16" s="2" t="s">
        <v>38</v>
      </c>
    </row>
    <row r="17" spans="1:17" ht="134.25" customHeight="1" thickBot="1">
      <c r="A17" s="14" t="s">
        <v>28</v>
      </c>
      <c r="B17" s="16" t="s">
        <v>37</v>
      </c>
      <c r="C17" s="37" t="s">
        <v>38</v>
      </c>
      <c r="D17" s="38" t="s">
        <v>38</v>
      </c>
      <c r="E17" s="39" t="s">
        <v>38</v>
      </c>
      <c r="F17" s="40" t="s">
        <v>38</v>
      </c>
      <c r="G17" s="37" t="s">
        <v>39</v>
      </c>
      <c r="H17" s="41">
        <v>100</v>
      </c>
      <c r="I17" s="37">
        <v>100</v>
      </c>
      <c r="J17" s="37">
        <v>100</v>
      </c>
      <c r="K17" s="37">
        <v>100</v>
      </c>
      <c r="L17" s="37">
        <v>2</v>
      </c>
      <c r="M17" s="42">
        <v>2</v>
      </c>
      <c r="N17" s="42">
        <v>2</v>
      </c>
      <c r="O17" s="43">
        <v>46022</v>
      </c>
      <c r="P17" s="44">
        <v>46022</v>
      </c>
      <c r="Q17" s="2"/>
    </row>
    <row r="18" spans="1:17" ht="26.25" hidden="1" thickBot="1">
      <c r="A18" s="14" t="s">
        <v>29</v>
      </c>
      <c r="B18" s="13" t="s">
        <v>25</v>
      </c>
      <c r="C18" s="45"/>
      <c r="D18" s="46"/>
      <c r="E18" s="47"/>
      <c r="F18" s="48"/>
      <c r="G18" s="45"/>
      <c r="H18" s="48"/>
      <c r="I18" s="45"/>
      <c r="J18" s="45"/>
      <c r="K18" s="45"/>
      <c r="L18" s="45"/>
      <c r="M18" s="49"/>
      <c r="N18" s="49"/>
      <c r="O18" s="49"/>
      <c r="P18" s="45"/>
      <c r="Q18" s="1"/>
    </row>
    <row r="19" spans="1:17" ht="86.25" customHeight="1" thickBot="1">
      <c r="A19" s="12" t="s">
        <v>26</v>
      </c>
      <c r="B19" s="16" t="s">
        <v>98</v>
      </c>
      <c r="C19" s="35">
        <v>20000</v>
      </c>
      <c r="D19" s="36">
        <v>0</v>
      </c>
      <c r="E19" s="35">
        <v>0</v>
      </c>
      <c r="F19" s="36">
        <v>20000</v>
      </c>
      <c r="G19" s="37" t="s">
        <v>38</v>
      </c>
      <c r="H19" s="37" t="s">
        <v>38</v>
      </c>
      <c r="I19" s="37" t="s">
        <v>38</v>
      </c>
      <c r="J19" s="37" t="s">
        <v>38</v>
      </c>
      <c r="K19" s="37" t="s">
        <v>38</v>
      </c>
      <c r="L19" s="37" t="s">
        <v>38</v>
      </c>
      <c r="M19" s="37" t="s">
        <v>38</v>
      </c>
      <c r="N19" s="37" t="s">
        <v>38</v>
      </c>
      <c r="O19" s="37" t="s">
        <v>38</v>
      </c>
      <c r="P19" s="37" t="s">
        <v>38</v>
      </c>
      <c r="Q19" s="2" t="s">
        <v>38</v>
      </c>
    </row>
    <row r="20" spans="1:17" ht="143.25" customHeight="1" thickBot="1">
      <c r="A20" s="14" t="s">
        <v>34</v>
      </c>
      <c r="B20" s="16" t="s">
        <v>40</v>
      </c>
      <c r="C20" s="37" t="s">
        <v>38</v>
      </c>
      <c r="D20" s="38" t="s">
        <v>38</v>
      </c>
      <c r="E20" s="39" t="s">
        <v>38</v>
      </c>
      <c r="F20" s="40" t="s">
        <v>38</v>
      </c>
      <c r="G20" s="37" t="s">
        <v>39</v>
      </c>
      <c r="H20" s="41">
        <v>100</v>
      </c>
      <c r="I20" s="37">
        <v>100</v>
      </c>
      <c r="J20" s="37">
        <v>0</v>
      </c>
      <c r="K20" s="37">
        <v>0</v>
      </c>
      <c r="L20" s="37">
        <v>2</v>
      </c>
      <c r="M20" s="42">
        <v>0</v>
      </c>
      <c r="N20" s="42">
        <v>0</v>
      </c>
      <c r="O20" s="43">
        <v>46022</v>
      </c>
      <c r="P20" s="44">
        <v>46022</v>
      </c>
      <c r="Q20" s="2"/>
    </row>
    <row r="21" spans="1:17" ht="26.25" hidden="1" thickBot="1">
      <c r="A21" s="14" t="s">
        <v>30</v>
      </c>
      <c r="B21" s="13" t="s">
        <v>25</v>
      </c>
      <c r="C21" s="45"/>
      <c r="D21" s="46"/>
      <c r="E21" s="47"/>
      <c r="F21" s="48"/>
      <c r="G21" s="45"/>
      <c r="H21" s="48"/>
      <c r="I21" s="45"/>
      <c r="J21" s="45"/>
      <c r="K21" s="45"/>
      <c r="L21" s="45"/>
      <c r="M21" s="49"/>
      <c r="N21" s="49"/>
      <c r="O21" s="49"/>
      <c r="P21" s="45"/>
      <c r="Q21" s="1"/>
    </row>
    <row r="22" spans="1:17" ht="64.5" thickBot="1">
      <c r="A22" s="12" t="s">
        <v>33</v>
      </c>
      <c r="B22" s="13" t="s">
        <v>99</v>
      </c>
      <c r="C22" s="35">
        <v>64000</v>
      </c>
      <c r="D22" s="36">
        <v>63238.09</v>
      </c>
      <c r="E22" s="35">
        <v>63238.09</v>
      </c>
      <c r="F22" s="36">
        <f>C22-E22</f>
        <v>761.91000000000349</v>
      </c>
      <c r="G22" s="37" t="s">
        <v>38</v>
      </c>
      <c r="H22" s="37" t="s">
        <v>38</v>
      </c>
      <c r="I22" s="37" t="s">
        <v>38</v>
      </c>
      <c r="J22" s="37" t="s">
        <v>38</v>
      </c>
      <c r="K22" s="37" t="s">
        <v>38</v>
      </c>
      <c r="L22" s="37" t="s">
        <v>38</v>
      </c>
      <c r="M22" s="37" t="s">
        <v>38</v>
      </c>
      <c r="N22" s="37" t="s">
        <v>38</v>
      </c>
      <c r="O22" s="37" t="s">
        <v>38</v>
      </c>
      <c r="P22" s="37" t="s">
        <v>38</v>
      </c>
      <c r="Q22" s="2" t="s">
        <v>38</v>
      </c>
    </row>
    <row r="23" spans="1:17" ht="90" thickBot="1">
      <c r="A23" s="14" t="s">
        <v>35</v>
      </c>
      <c r="B23" s="13" t="s">
        <v>41</v>
      </c>
      <c r="C23" s="37" t="s">
        <v>38</v>
      </c>
      <c r="D23" s="38" t="s">
        <v>38</v>
      </c>
      <c r="E23" s="39" t="s">
        <v>38</v>
      </c>
      <c r="F23" s="40" t="s">
        <v>38</v>
      </c>
      <c r="G23" s="37" t="s">
        <v>39</v>
      </c>
      <c r="H23" s="41">
        <v>100</v>
      </c>
      <c r="I23" s="37">
        <v>100</v>
      </c>
      <c r="J23" s="37">
        <v>98.81</v>
      </c>
      <c r="K23" s="37">
        <v>98.81</v>
      </c>
      <c r="L23" s="37">
        <v>1</v>
      </c>
      <c r="M23" s="42">
        <v>0</v>
      </c>
      <c r="N23" s="42">
        <v>0</v>
      </c>
      <c r="O23" s="43">
        <v>46022</v>
      </c>
      <c r="P23" s="44">
        <v>46022</v>
      </c>
      <c r="Q23" s="2"/>
    </row>
    <row r="24" spans="1:17" ht="133.5" customHeight="1" thickBot="1">
      <c r="A24" s="12" t="s">
        <v>51</v>
      </c>
      <c r="B24" s="16" t="s">
        <v>105</v>
      </c>
      <c r="C24" s="35">
        <f>18100+4500</f>
        <v>22600</v>
      </c>
      <c r="D24" s="36">
        <v>0</v>
      </c>
      <c r="E24" s="35">
        <v>0</v>
      </c>
      <c r="F24" s="36">
        <f>C24-E24</f>
        <v>22600</v>
      </c>
      <c r="G24" s="37" t="s">
        <v>38</v>
      </c>
      <c r="H24" s="37" t="s">
        <v>38</v>
      </c>
      <c r="I24" s="37" t="s">
        <v>38</v>
      </c>
      <c r="J24" s="37" t="s">
        <v>38</v>
      </c>
      <c r="K24" s="37" t="s">
        <v>38</v>
      </c>
      <c r="L24" s="37" t="s">
        <v>38</v>
      </c>
      <c r="M24" s="37" t="s">
        <v>38</v>
      </c>
      <c r="N24" s="37" t="s">
        <v>38</v>
      </c>
      <c r="O24" s="37" t="s">
        <v>38</v>
      </c>
      <c r="P24" s="37" t="s">
        <v>38</v>
      </c>
      <c r="Q24" s="2" t="s">
        <v>38</v>
      </c>
    </row>
    <row r="25" spans="1:17" ht="121.5" customHeight="1" thickBot="1">
      <c r="A25" s="14" t="s">
        <v>52</v>
      </c>
      <c r="B25" s="16" t="s">
        <v>48</v>
      </c>
      <c r="C25" s="37" t="s">
        <v>38</v>
      </c>
      <c r="D25" s="38" t="s">
        <v>38</v>
      </c>
      <c r="E25" s="39" t="s">
        <v>38</v>
      </c>
      <c r="F25" s="40" t="s">
        <v>38</v>
      </c>
      <c r="G25" s="37" t="s">
        <v>39</v>
      </c>
      <c r="H25" s="41">
        <v>100</v>
      </c>
      <c r="I25" s="37">
        <v>100</v>
      </c>
      <c r="J25" s="37">
        <v>0</v>
      </c>
      <c r="K25" s="37">
        <v>0</v>
      </c>
      <c r="L25" s="37">
        <v>1</v>
      </c>
      <c r="M25" s="42">
        <v>0</v>
      </c>
      <c r="N25" s="42">
        <v>0</v>
      </c>
      <c r="O25" s="43">
        <v>46022</v>
      </c>
      <c r="P25" s="44">
        <v>46022</v>
      </c>
      <c r="Q25" s="2"/>
    </row>
    <row r="26" spans="1:17" ht="26.25" hidden="1" thickBot="1">
      <c r="A26" s="14" t="s">
        <v>36</v>
      </c>
      <c r="B26" s="13" t="s">
        <v>25</v>
      </c>
      <c r="C26" s="45"/>
      <c r="D26" s="46"/>
      <c r="E26" s="47"/>
      <c r="F26" s="48"/>
      <c r="G26" s="45"/>
      <c r="H26" s="48"/>
      <c r="I26" s="45"/>
      <c r="J26" s="45"/>
      <c r="K26" s="45"/>
      <c r="L26" s="45"/>
      <c r="M26" s="49"/>
      <c r="N26" s="49"/>
      <c r="O26" s="49"/>
      <c r="P26" s="45"/>
      <c r="Q26" s="1"/>
    </row>
    <row r="27" spans="1:17" ht="15.75" hidden="1" thickBot="1">
      <c r="A27" s="14"/>
      <c r="B27" s="13"/>
      <c r="C27" s="45"/>
      <c r="D27" s="46"/>
      <c r="E27" s="47"/>
      <c r="F27" s="48"/>
      <c r="G27" s="45"/>
      <c r="H27" s="48"/>
      <c r="I27" s="45"/>
      <c r="J27" s="45"/>
      <c r="K27" s="45"/>
      <c r="L27" s="45"/>
      <c r="M27" s="49"/>
      <c r="N27" s="49"/>
      <c r="O27" s="49"/>
      <c r="P27" s="45"/>
      <c r="Q27" s="1"/>
    </row>
    <row r="28" spans="1:17" ht="15.75" hidden="1" thickBot="1">
      <c r="A28" s="14"/>
      <c r="B28" s="13"/>
      <c r="C28" s="45"/>
      <c r="D28" s="46"/>
      <c r="E28" s="47"/>
      <c r="F28" s="48"/>
      <c r="G28" s="45"/>
      <c r="H28" s="48"/>
      <c r="I28" s="45"/>
      <c r="J28" s="45"/>
      <c r="K28" s="45"/>
      <c r="L28" s="45"/>
      <c r="M28" s="49"/>
      <c r="N28" s="49"/>
      <c r="O28" s="49"/>
      <c r="P28" s="45"/>
      <c r="Q28" s="1"/>
    </row>
    <row r="29" spans="1:17" ht="15.75" hidden="1" thickBot="1">
      <c r="A29" s="14"/>
      <c r="B29" s="13"/>
      <c r="C29" s="45"/>
      <c r="D29" s="46"/>
      <c r="E29" s="47"/>
      <c r="F29" s="48"/>
      <c r="G29" s="45"/>
      <c r="H29" s="48"/>
      <c r="I29" s="45"/>
      <c r="J29" s="45"/>
      <c r="K29" s="45"/>
      <c r="L29" s="45"/>
      <c r="M29" s="49"/>
      <c r="N29" s="49"/>
      <c r="O29" s="49"/>
      <c r="P29" s="45"/>
      <c r="Q29" s="1"/>
    </row>
    <row r="30" spans="1:17" ht="15.75" thickBot="1">
      <c r="A30" s="14"/>
      <c r="B30" s="13"/>
      <c r="C30" s="45"/>
      <c r="D30" s="46"/>
      <c r="E30" s="47"/>
      <c r="F30" s="48"/>
      <c r="G30" s="45"/>
      <c r="H30" s="48"/>
      <c r="I30" s="45"/>
      <c r="J30" s="45"/>
      <c r="K30" s="45"/>
      <c r="L30" s="45"/>
      <c r="M30" s="49"/>
      <c r="N30" s="49"/>
      <c r="O30" s="49"/>
      <c r="P30" s="45"/>
      <c r="Q30" s="1"/>
    </row>
    <row r="31" spans="1:17" ht="87" customHeight="1" thickBot="1">
      <c r="A31" s="17" t="s">
        <v>27</v>
      </c>
      <c r="B31" s="23" t="s">
        <v>42</v>
      </c>
      <c r="C31" s="31">
        <f>C32</f>
        <v>50000</v>
      </c>
      <c r="D31" s="31">
        <f t="shared" ref="D31:F31" si="4">D32</f>
        <v>0</v>
      </c>
      <c r="E31" s="31">
        <f t="shared" si="4"/>
        <v>0</v>
      </c>
      <c r="F31" s="31">
        <f t="shared" si="4"/>
        <v>50000</v>
      </c>
      <c r="G31" s="32" t="s">
        <v>38</v>
      </c>
      <c r="H31" s="32" t="s">
        <v>38</v>
      </c>
      <c r="I31" s="32" t="s">
        <v>38</v>
      </c>
      <c r="J31" s="32" t="s">
        <v>38</v>
      </c>
      <c r="K31" s="32" t="s">
        <v>38</v>
      </c>
      <c r="L31" s="32">
        <f>L33</f>
        <v>2</v>
      </c>
      <c r="M31" s="32">
        <f t="shared" ref="M31:N31" si="5">M33</f>
        <v>0</v>
      </c>
      <c r="N31" s="32">
        <f t="shared" si="5"/>
        <v>0</v>
      </c>
      <c r="O31" s="33">
        <v>46022</v>
      </c>
      <c r="P31" s="34">
        <v>46022</v>
      </c>
      <c r="Q31" s="22" t="s">
        <v>120</v>
      </c>
    </row>
    <row r="32" spans="1:17" ht="77.25" thickBot="1">
      <c r="A32" s="12" t="s">
        <v>23</v>
      </c>
      <c r="B32" s="16" t="s">
        <v>107</v>
      </c>
      <c r="C32" s="35">
        <v>50000</v>
      </c>
      <c r="D32" s="36">
        <v>0</v>
      </c>
      <c r="E32" s="35">
        <v>0</v>
      </c>
      <c r="F32" s="36">
        <v>50000</v>
      </c>
      <c r="G32" s="37" t="s">
        <v>38</v>
      </c>
      <c r="H32" s="37" t="s">
        <v>38</v>
      </c>
      <c r="I32" s="37" t="s">
        <v>38</v>
      </c>
      <c r="J32" s="37" t="s">
        <v>38</v>
      </c>
      <c r="K32" s="37" t="s">
        <v>38</v>
      </c>
      <c r="L32" s="37" t="s">
        <v>38</v>
      </c>
      <c r="M32" s="37" t="s">
        <v>38</v>
      </c>
      <c r="N32" s="37" t="s">
        <v>38</v>
      </c>
      <c r="O32" s="37" t="s">
        <v>38</v>
      </c>
      <c r="P32" s="37" t="s">
        <v>38</v>
      </c>
      <c r="Q32" s="2" t="s">
        <v>38</v>
      </c>
    </row>
    <row r="33" spans="1:17" ht="143.25" customHeight="1" thickBot="1">
      <c r="A33" s="14" t="s">
        <v>28</v>
      </c>
      <c r="B33" s="16" t="s">
        <v>40</v>
      </c>
      <c r="C33" s="37" t="s">
        <v>38</v>
      </c>
      <c r="D33" s="38" t="s">
        <v>38</v>
      </c>
      <c r="E33" s="39" t="s">
        <v>38</v>
      </c>
      <c r="F33" s="40" t="s">
        <v>38</v>
      </c>
      <c r="G33" s="37" t="s">
        <v>39</v>
      </c>
      <c r="H33" s="41">
        <v>100</v>
      </c>
      <c r="I33" s="37">
        <v>100</v>
      </c>
      <c r="J33" s="37">
        <v>0</v>
      </c>
      <c r="K33" s="37">
        <v>0</v>
      </c>
      <c r="L33" s="37">
        <v>2</v>
      </c>
      <c r="M33" s="42">
        <v>0</v>
      </c>
      <c r="N33" s="42">
        <v>0</v>
      </c>
      <c r="O33" s="43">
        <v>46022</v>
      </c>
      <c r="P33" s="44">
        <v>46022</v>
      </c>
      <c r="Q33" s="2"/>
    </row>
    <row r="34" spans="1:17" ht="26.25" hidden="1" thickBot="1">
      <c r="A34" s="14" t="s">
        <v>29</v>
      </c>
      <c r="B34" s="13" t="s">
        <v>25</v>
      </c>
      <c r="C34" s="45"/>
      <c r="D34" s="46"/>
      <c r="E34" s="47"/>
      <c r="F34" s="48"/>
      <c r="G34" s="45"/>
      <c r="H34" s="48"/>
      <c r="I34" s="45"/>
      <c r="J34" s="45"/>
      <c r="K34" s="45"/>
      <c r="L34" s="45"/>
      <c r="M34" s="49"/>
      <c r="N34" s="49"/>
      <c r="O34" s="49"/>
      <c r="P34" s="45"/>
      <c r="Q34" s="1"/>
    </row>
    <row r="35" spans="1:17" ht="15.75" hidden="1" thickBot="1">
      <c r="A35" s="12" t="s">
        <v>26</v>
      </c>
      <c r="B35" s="15" t="s">
        <v>24</v>
      </c>
      <c r="C35" s="45"/>
      <c r="D35" s="46"/>
      <c r="E35" s="47"/>
      <c r="F35" s="48"/>
      <c r="G35" s="45"/>
      <c r="H35" s="48"/>
      <c r="I35" s="45"/>
      <c r="J35" s="45"/>
      <c r="K35" s="45"/>
      <c r="L35" s="45"/>
      <c r="M35" s="49"/>
      <c r="N35" s="49"/>
      <c r="O35" s="49"/>
      <c r="P35" s="45"/>
      <c r="Q35" s="1"/>
    </row>
    <row r="36" spans="1:17" ht="26.25" hidden="1" thickBot="1">
      <c r="A36" s="14" t="s">
        <v>30</v>
      </c>
      <c r="B36" s="13" t="s">
        <v>25</v>
      </c>
      <c r="C36" s="45"/>
      <c r="D36" s="46"/>
      <c r="E36" s="47"/>
      <c r="F36" s="48"/>
      <c r="G36" s="45"/>
      <c r="H36" s="48"/>
      <c r="I36" s="45"/>
      <c r="J36" s="45"/>
      <c r="K36" s="45"/>
      <c r="L36" s="45"/>
      <c r="M36" s="49"/>
      <c r="N36" s="49"/>
      <c r="O36" s="49"/>
      <c r="P36" s="45"/>
      <c r="Q36" s="1"/>
    </row>
    <row r="37" spans="1:17" ht="26.25" hidden="1" thickBot="1">
      <c r="A37" s="14" t="s">
        <v>30</v>
      </c>
      <c r="B37" s="13" t="s">
        <v>25</v>
      </c>
      <c r="C37" s="45"/>
      <c r="D37" s="46"/>
      <c r="E37" s="47"/>
      <c r="F37" s="48"/>
      <c r="G37" s="45"/>
      <c r="H37" s="48"/>
      <c r="I37" s="45"/>
      <c r="J37" s="45"/>
      <c r="K37" s="45"/>
      <c r="L37" s="45"/>
      <c r="M37" s="49"/>
      <c r="N37" s="49"/>
      <c r="O37" s="49"/>
      <c r="P37" s="45"/>
      <c r="Q37" s="1"/>
    </row>
    <row r="38" spans="1:17" ht="95.25" customHeight="1" thickBot="1">
      <c r="A38" s="17" t="s">
        <v>44</v>
      </c>
      <c r="B38" s="18" t="s">
        <v>43</v>
      </c>
      <c r="C38" s="50">
        <f>C39</f>
        <v>50000</v>
      </c>
      <c r="D38" s="50">
        <f t="shared" ref="D38:F38" si="6">D39</f>
        <v>0</v>
      </c>
      <c r="E38" s="50">
        <f t="shared" si="6"/>
        <v>0</v>
      </c>
      <c r="F38" s="50">
        <f t="shared" si="6"/>
        <v>50000</v>
      </c>
      <c r="G38" s="32" t="s">
        <v>38</v>
      </c>
      <c r="H38" s="32" t="s">
        <v>38</v>
      </c>
      <c r="I38" s="32" t="s">
        <v>38</v>
      </c>
      <c r="J38" s="32" t="s">
        <v>38</v>
      </c>
      <c r="K38" s="32" t="s">
        <v>38</v>
      </c>
      <c r="L38" s="32">
        <f>L40</f>
        <v>2</v>
      </c>
      <c r="M38" s="32">
        <f t="shared" ref="M38:N38" si="7">M40</f>
        <v>0</v>
      </c>
      <c r="N38" s="32">
        <f t="shared" si="7"/>
        <v>0</v>
      </c>
      <c r="O38" s="33">
        <v>46022</v>
      </c>
      <c r="P38" s="34">
        <v>46022</v>
      </c>
      <c r="Q38" s="22" t="s">
        <v>121</v>
      </c>
    </row>
    <row r="39" spans="1:17" ht="77.25" thickBot="1">
      <c r="A39" s="12" t="s">
        <v>23</v>
      </c>
      <c r="B39" s="16" t="s">
        <v>108</v>
      </c>
      <c r="C39" s="35">
        <v>50000</v>
      </c>
      <c r="D39" s="36">
        <v>0</v>
      </c>
      <c r="E39" s="35">
        <v>0</v>
      </c>
      <c r="F39" s="36">
        <v>50000</v>
      </c>
      <c r="G39" s="37" t="s">
        <v>38</v>
      </c>
      <c r="H39" s="37" t="s">
        <v>38</v>
      </c>
      <c r="I39" s="37" t="s">
        <v>38</v>
      </c>
      <c r="J39" s="37" t="s">
        <v>38</v>
      </c>
      <c r="K39" s="37" t="s">
        <v>38</v>
      </c>
      <c r="L39" s="37" t="s">
        <v>38</v>
      </c>
      <c r="M39" s="37" t="s">
        <v>38</v>
      </c>
      <c r="N39" s="37" t="s">
        <v>38</v>
      </c>
      <c r="O39" s="37" t="s">
        <v>38</v>
      </c>
      <c r="P39" s="37" t="s">
        <v>38</v>
      </c>
      <c r="Q39" s="2" t="s">
        <v>38</v>
      </c>
    </row>
    <row r="40" spans="1:17" ht="128.25" thickBot="1">
      <c r="A40" s="14" t="s">
        <v>28</v>
      </c>
      <c r="B40" s="16" t="s">
        <v>40</v>
      </c>
      <c r="C40" s="37" t="s">
        <v>38</v>
      </c>
      <c r="D40" s="38" t="s">
        <v>38</v>
      </c>
      <c r="E40" s="39" t="s">
        <v>38</v>
      </c>
      <c r="F40" s="40" t="s">
        <v>38</v>
      </c>
      <c r="G40" s="37" t="s">
        <v>39</v>
      </c>
      <c r="H40" s="41">
        <v>100</v>
      </c>
      <c r="I40" s="37">
        <v>100</v>
      </c>
      <c r="J40" s="37">
        <v>0</v>
      </c>
      <c r="K40" s="37">
        <v>0</v>
      </c>
      <c r="L40" s="37">
        <v>2</v>
      </c>
      <c r="M40" s="42">
        <v>0</v>
      </c>
      <c r="N40" s="42">
        <v>0</v>
      </c>
      <c r="O40" s="43">
        <v>46022</v>
      </c>
      <c r="P40" s="44">
        <v>46022</v>
      </c>
      <c r="Q40" s="2"/>
    </row>
    <row r="41" spans="1:17" ht="15.75" thickBot="1">
      <c r="A41" s="1"/>
      <c r="B41" s="3"/>
      <c r="C41" s="45"/>
      <c r="D41" s="46"/>
      <c r="E41" s="47"/>
      <c r="F41" s="48"/>
      <c r="G41" s="45"/>
      <c r="H41" s="48"/>
      <c r="I41" s="45"/>
      <c r="J41" s="45"/>
      <c r="K41" s="45"/>
      <c r="L41" s="45"/>
      <c r="M41" s="49"/>
      <c r="N41" s="49"/>
      <c r="O41" s="49"/>
      <c r="P41" s="45"/>
      <c r="Q41" s="1"/>
    </row>
    <row r="42" spans="1:17" ht="75.75" customHeight="1" thickBot="1">
      <c r="A42" s="19" t="s">
        <v>45</v>
      </c>
      <c r="B42" s="20" t="s">
        <v>46</v>
      </c>
      <c r="C42" s="31">
        <f>C43+C45</f>
        <v>396188.2</v>
      </c>
      <c r="D42" s="31">
        <f t="shared" ref="D42:F42" si="8">D43+D45</f>
        <v>41188.199999999997</v>
      </c>
      <c r="E42" s="31">
        <f t="shared" si="8"/>
        <v>41188.199999999997</v>
      </c>
      <c r="F42" s="31">
        <f t="shared" si="8"/>
        <v>355000</v>
      </c>
      <c r="G42" s="32" t="s">
        <v>38</v>
      </c>
      <c r="H42" s="32" t="s">
        <v>38</v>
      </c>
      <c r="I42" s="32" t="s">
        <v>38</v>
      </c>
      <c r="J42" s="32" t="s">
        <v>38</v>
      </c>
      <c r="K42" s="32" t="s">
        <v>38</v>
      </c>
      <c r="L42" s="32">
        <f>L44+L46</f>
        <v>4</v>
      </c>
      <c r="M42" s="32">
        <f t="shared" ref="M42:N42" si="9">M44+M46</f>
        <v>0</v>
      </c>
      <c r="N42" s="32">
        <f t="shared" si="9"/>
        <v>0</v>
      </c>
      <c r="O42" s="33">
        <v>46022</v>
      </c>
      <c r="P42" s="34">
        <v>46022</v>
      </c>
      <c r="Q42" s="22" t="s">
        <v>120</v>
      </c>
    </row>
    <row r="43" spans="1:17" ht="89.25" customHeight="1" thickBot="1">
      <c r="A43" s="12" t="s">
        <v>23</v>
      </c>
      <c r="B43" s="16" t="s">
        <v>104</v>
      </c>
      <c r="C43" s="35">
        <v>305000</v>
      </c>
      <c r="D43" s="36">
        <v>0</v>
      </c>
      <c r="E43" s="35">
        <v>0</v>
      </c>
      <c r="F43" s="36">
        <v>305000</v>
      </c>
      <c r="G43" s="37" t="s">
        <v>38</v>
      </c>
      <c r="H43" s="37" t="s">
        <v>38</v>
      </c>
      <c r="I43" s="37" t="s">
        <v>38</v>
      </c>
      <c r="J43" s="37" t="s">
        <v>38</v>
      </c>
      <c r="K43" s="37" t="s">
        <v>38</v>
      </c>
      <c r="L43" s="37" t="s">
        <v>38</v>
      </c>
      <c r="M43" s="37" t="s">
        <v>38</v>
      </c>
      <c r="N43" s="37" t="s">
        <v>38</v>
      </c>
      <c r="O43" s="37" t="s">
        <v>38</v>
      </c>
      <c r="P43" s="37" t="s">
        <v>38</v>
      </c>
      <c r="Q43" s="2" t="s">
        <v>38</v>
      </c>
    </row>
    <row r="44" spans="1:17" ht="115.5" thickBot="1">
      <c r="A44" s="14" t="s">
        <v>28</v>
      </c>
      <c r="B44" s="16" t="s">
        <v>37</v>
      </c>
      <c r="C44" s="37" t="s">
        <v>38</v>
      </c>
      <c r="D44" s="38" t="s">
        <v>38</v>
      </c>
      <c r="E44" s="39" t="s">
        <v>38</v>
      </c>
      <c r="F44" s="40" t="s">
        <v>38</v>
      </c>
      <c r="G44" s="37" t="s">
        <v>39</v>
      </c>
      <c r="H44" s="41">
        <v>100</v>
      </c>
      <c r="I44" s="37">
        <v>100</v>
      </c>
      <c r="J44" s="37">
        <v>0</v>
      </c>
      <c r="K44" s="37">
        <v>0</v>
      </c>
      <c r="L44" s="37">
        <v>2</v>
      </c>
      <c r="M44" s="42">
        <v>0</v>
      </c>
      <c r="N44" s="42">
        <v>0</v>
      </c>
      <c r="O44" s="43">
        <v>46022</v>
      </c>
      <c r="P44" s="44">
        <v>46022</v>
      </c>
      <c r="Q44" s="2"/>
    </row>
    <row r="45" spans="1:17" ht="77.25" thickBot="1">
      <c r="A45" s="12" t="s">
        <v>26</v>
      </c>
      <c r="B45" s="16" t="s">
        <v>98</v>
      </c>
      <c r="C45" s="35">
        <f>50000+41188.2</f>
        <v>91188.2</v>
      </c>
      <c r="D45" s="36">
        <v>41188.199999999997</v>
      </c>
      <c r="E45" s="35">
        <v>41188.199999999997</v>
      </c>
      <c r="F45" s="36">
        <f>C45-E45</f>
        <v>50000</v>
      </c>
      <c r="G45" s="37" t="s">
        <v>38</v>
      </c>
      <c r="H45" s="37" t="s">
        <v>38</v>
      </c>
      <c r="I45" s="37" t="s">
        <v>38</v>
      </c>
      <c r="J45" s="37" t="s">
        <v>38</v>
      </c>
      <c r="K45" s="37" t="s">
        <v>38</v>
      </c>
      <c r="L45" s="37" t="s">
        <v>38</v>
      </c>
      <c r="M45" s="37" t="s">
        <v>38</v>
      </c>
      <c r="N45" s="37" t="s">
        <v>38</v>
      </c>
      <c r="O45" s="37" t="s">
        <v>38</v>
      </c>
      <c r="P45" s="37" t="s">
        <v>38</v>
      </c>
      <c r="Q45" s="2" t="s">
        <v>38</v>
      </c>
    </row>
    <row r="46" spans="1:17" ht="138" customHeight="1" thickBot="1">
      <c r="A46" s="14" t="s">
        <v>34</v>
      </c>
      <c r="B46" s="16" t="s">
        <v>40</v>
      </c>
      <c r="C46" s="37" t="s">
        <v>38</v>
      </c>
      <c r="D46" s="38" t="s">
        <v>38</v>
      </c>
      <c r="E46" s="39" t="s">
        <v>38</v>
      </c>
      <c r="F46" s="40" t="s">
        <v>38</v>
      </c>
      <c r="G46" s="37" t="s">
        <v>39</v>
      </c>
      <c r="H46" s="41">
        <v>100</v>
      </c>
      <c r="I46" s="37">
        <v>100</v>
      </c>
      <c r="J46" s="37">
        <v>45.17</v>
      </c>
      <c r="K46" s="37">
        <v>45.17</v>
      </c>
      <c r="L46" s="37">
        <v>2</v>
      </c>
      <c r="M46" s="42">
        <v>0</v>
      </c>
      <c r="N46" s="42">
        <v>0</v>
      </c>
      <c r="O46" s="43">
        <v>46022</v>
      </c>
      <c r="P46" s="44">
        <v>46022</v>
      </c>
      <c r="Q46" s="2"/>
    </row>
    <row r="47" spans="1:17" ht="15.75" thickBot="1">
      <c r="A47" s="1"/>
      <c r="B47" s="3"/>
      <c r="C47" s="45"/>
      <c r="D47" s="46"/>
      <c r="E47" s="47"/>
      <c r="F47" s="48"/>
      <c r="G47" s="45"/>
      <c r="H47" s="48"/>
      <c r="I47" s="45"/>
      <c r="J47" s="45"/>
      <c r="K47" s="45"/>
      <c r="L47" s="45"/>
      <c r="M47" s="49"/>
      <c r="N47" s="49"/>
      <c r="O47" s="49"/>
      <c r="P47" s="45"/>
      <c r="Q47" s="1"/>
    </row>
    <row r="48" spans="1:17" ht="83.25" customHeight="1" thickBot="1">
      <c r="A48" s="19" t="s">
        <v>55</v>
      </c>
      <c r="B48" s="20" t="s">
        <v>47</v>
      </c>
      <c r="C48" s="31">
        <f>C49+C51+C53+C55+C57+C59</f>
        <v>4901554.4000000004</v>
      </c>
      <c r="D48" s="31">
        <f t="shared" ref="D48:F48" si="10">D49+D51+D53++D55+D59+D57</f>
        <v>2860512.08</v>
      </c>
      <c r="E48" s="31">
        <f t="shared" si="10"/>
        <v>2860512.08</v>
      </c>
      <c r="F48" s="31">
        <f t="shared" si="10"/>
        <v>2041042.3199999998</v>
      </c>
      <c r="G48" s="32" t="s">
        <v>38</v>
      </c>
      <c r="H48" s="32" t="s">
        <v>38</v>
      </c>
      <c r="I48" s="32" t="s">
        <v>38</v>
      </c>
      <c r="J48" s="32" t="s">
        <v>38</v>
      </c>
      <c r="K48" s="32" t="s">
        <v>38</v>
      </c>
      <c r="L48" s="32">
        <f>L50+L52+L54+L56+L58+L60</f>
        <v>10</v>
      </c>
      <c r="M48" s="32">
        <f t="shared" ref="M48:N48" si="11">M50+M52+M54+M56+M58+M60</f>
        <v>2</v>
      </c>
      <c r="N48" s="32">
        <f t="shared" si="11"/>
        <v>2</v>
      </c>
      <c r="O48" s="33">
        <v>46022</v>
      </c>
      <c r="P48" s="34">
        <v>46022</v>
      </c>
      <c r="Q48" s="22" t="s">
        <v>120</v>
      </c>
    </row>
    <row r="49" spans="1:17" ht="82.5" customHeight="1" thickBot="1">
      <c r="A49" s="12" t="s">
        <v>23</v>
      </c>
      <c r="B49" s="16" t="s">
        <v>104</v>
      </c>
      <c r="C49" s="35">
        <v>1825000</v>
      </c>
      <c r="D49" s="36">
        <v>931557.4</v>
      </c>
      <c r="E49" s="35">
        <v>931557.4</v>
      </c>
      <c r="F49" s="36">
        <f>C49-E49</f>
        <v>893442.6</v>
      </c>
      <c r="G49" s="37" t="s">
        <v>38</v>
      </c>
      <c r="H49" s="37" t="s">
        <v>38</v>
      </c>
      <c r="I49" s="37" t="s">
        <v>38</v>
      </c>
      <c r="J49" s="37" t="s">
        <v>38</v>
      </c>
      <c r="K49" s="37" t="s">
        <v>38</v>
      </c>
      <c r="L49" s="37" t="s">
        <v>38</v>
      </c>
      <c r="M49" s="37" t="s">
        <v>38</v>
      </c>
      <c r="N49" s="37" t="s">
        <v>38</v>
      </c>
      <c r="O49" s="37" t="s">
        <v>38</v>
      </c>
      <c r="P49" s="37" t="s">
        <v>38</v>
      </c>
      <c r="Q49" s="2" t="s">
        <v>38</v>
      </c>
    </row>
    <row r="50" spans="1:17" ht="115.5" thickBot="1">
      <c r="A50" s="14" t="s">
        <v>28</v>
      </c>
      <c r="B50" s="16" t="s">
        <v>37</v>
      </c>
      <c r="C50" s="37" t="s">
        <v>38</v>
      </c>
      <c r="D50" s="38" t="s">
        <v>38</v>
      </c>
      <c r="E50" s="39" t="s">
        <v>38</v>
      </c>
      <c r="F50" s="40" t="s">
        <v>38</v>
      </c>
      <c r="G50" s="37" t="s">
        <v>39</v>
      </c>
      <c r="H50" s="41">
        <v>100</v>
      </c>
      <c r="I50" s="37">
        <v>100</v>
      </c>
      <c r="J50" s="37">
        <v>100</v>
      </c>
      <c r="K50" s="37">
        <v>100</v>
      </c>
      <c r="L50" s="37">
        <v>2</v>
      </c>
      <c r="M50" s="42">
        <v>2</v>
      </c>
      <c r="N50" s="42">
        <v>2</v>
      </c>
      <c r="O50" s="43">
        <v>46022</v>
      </c>
      <c r="P50" s="44">
        <v>46022</v>
      </c>
      <c r="Q50" s="2"/>
    </row>
    <row r="51" spans="1:17" ht="141" thickBot="1">
      <c r="A51" s="12" t="s">
        <v>26</v>
      </c>
      <c r="B51" s="16" t="s">
        <v>109</v>
      </c>
      <c r="C51" s="35">
        <f>1760300+440100</f>
        <v>2200400</v>
      </c>
      <c r="D51" s="36">
        <f>1445648.98+298439.05</f>
        <v>1744088.03</v>
      </c>
      <c r="E51" s="35">
        <v>1744088.03</v>
      </c>
      <c r="F51" s="36">
        <f>C51-E51</f>
        <v>456311.97</v>
      </c>
      <c r="G51" s="37" t="s">
        <v>38</v>
      </c>
      <c r="H51" s="37" t="s">
        <v>38</v>
      </c>
      <c r="I51" s="37" t="s">
        <v>38</v>
      </c>
      <c r="J51" s="37" t="s">
        <v>38</v>
      </c>
      <c r="K51" s="37" t="s">
        <v>38</v>
      </c>
      <c r="L51" s="37" t="s">
        <v>38</v>
      </c>
      <c r="M51" s="37" t="s">
        <v>38</v>
      </c>
      <c r="N51" s="37" t="s">
        <v>38</v>
      </c>
      <c r="O51" s="37" t="s">
        <v>38</v>
      </c>
      <c r="P51" s="37" t="s">
        <v>38</v>
      </c>
      <c r="Q51" s="2" t="s">
        <v>38</v>
      </c>
    </row>
    <row r="52" spans="1:17" ht="243" thickBot="1">
      <c r="A52" s="14" t="s">
        <v>34</v>
      </c>
      <c r="B52" s="16" t="s">
        <v>48</v>
      </c>
      <c r="C52" s="37" t="s">
        <v>38</v>
      </c>
      <c r="D52" s="38" t="s">
        <v>38</v>
      </c>
      <c r="E52" s="39" t="s">
        <v>38</v>
      </c>
      <c r="F52" s="40" t="s">
        <v>38</v>
      </c>
      <c r="G52" s="37" t="s">
        <v>39</v>
      </c>
      <c r="H52" s="41">
        <v>100</v>
      </c>
      <c r="I52" s="37">
        <v>100</v>
      </c>
      <c r="J52" s="37">
        <v>79.260000000000005</v>
      </c>
      <c r="K52" s="37">
        <v>79.260000000000005</v>
      </c>
      <c r="L52" s="37">
        <v>1</v>
      </c>
      <c r="M52" s="42">
        <v>0</v>
      </c>
      <c r="N52" s="42">
        <v>0</v>
      </c>
      <c r="O52" s="43">
        <v>46022</v>
      </c>
      <c r="P52" s="44">
        <v>46022</v>
      </c>
      <c r="Q52" s="2"/>
    </row>
    <row r="53" spans="1:17" ht="90" thickBot="1">
      <c r="A53" s="12" t="s">
        <v>33</v>
      </c>
      <c r="B53" s="16" t="s">
        <v>106</v>
      </c>
      <c r="C53" s="35">
        <f>545000+62222</f>
        <v>607222</v>
      </c>
      <c r="D53" s="36">
        <f>133487.33+14831.92</f>
        <v>148319.25</v>
      </c>
      <c r="E53" s="35">
        <v>148319.25</v>
      </c>
      <c r="F53" s="36">
        <f>C53-E53</f>
        <v>458902.75</v>
      </c>
      <c r="G53" s="37" t="s">
        <v>38</v>
      </c>
      <c r="H53" s="37" t="s">
        <v>38</v>
      </c>
      <c r="I53" s="37" t="s">
        <v>38</v>
      </c>
      <c r="J53" s="37" t="s">
        <v>38</v>
      </c>
      <c r="K53" s="37" t="s">
        <v>38</v>
      </c>
      <c r="L53" s="37" t="s">
        <v>38</v>
      </c>
      <c r="M53" s="37" t="s">
        <v>38</v>
      </c>
      <c r="N53" s="37" t="s">
        <v>38</v>
      </c>
      <c r="O53" s="37" t="s">
        <v>38</v>
      </c>
      <c r="P53" s="37" t="s">
        <v>38</v>
      </c>
      <c r="Q53" s="2" t="s">
        <v>38</v>
      </c>
    </row>
    <row r="54" spans="1:17" ht="198" customHeight="1" thickBot="1">
      <c r="A54" s="14" t="s">
        <v>35</v>
      </c>
      <c r="B54" s="16" t="s">
        <v>49</v>
      </c>
      <c r="C54" s="37" t="s">
        <v>38</v>
      </c>
      <c r="D54" s="38" t="s">
        <v>38</v>
      </c>
      <c r="E54" s="39" t="s">
        <v>38</v>
      </c>
      <c r="F54" s="40" t="s">
        <v>38</v>
      </c>
      <c r="G54" s="37" t="s">
        <v>39</v>
      </c>
      <c r="H54" s="41">
        <v>100</v>
      </c>
      <c r="I54" s="37">
        <v>100</v>
      </c>
      <c r="J54" s="37">
        <v>24.43</v>
      </c>
      <c r="K54" s="37">
        <v>24.43</v>
      </c>
      <c r="L54" s="37">
        <v>2</v>
      </c>
      <c r="M54" s="42">
        <v>0</v>
      </c>
      <c r="N54" s="42">
        <v>0</v>
      </c>
      <c r="O54" s="43">
        <v>46022</v>
      </c>
      <c r="P54" s="44">
        <v>46022</v>
      </c>
      <c r="Q54" s="2"/>
    </row>
    <row r="55" spans="1:17" ht="77.25" thickBot="1">
      <c r="A55" s="12" t="s">
        <v>51</v>
      </c>
      <c r="B55" s="16" t="s">
        <v>110</v>
      </c>
      <c r="C55" s="35">
        <f>15000+21532.4</f>
        <v>36532.400000000001</v>
      </c>
      <c r="D55" s="36">
        <v>21532.400000000001</v>
      </c>
      <c r="E55" s="35">
        <v>21532.400000000001</v>
      </c>
      <c r="F55" s="36">
        <f>C55-E55</f>
        <v>15000</v>
      </c>
      <c r="G55" s="37" t="s">
        <v>38</v>
      </c>
      <c r="H55" s="37" t="s">
        <v>38</v>
      </c>
      <c r="I55" s="37" t="s">
        <v>38</v>
      </c>
      <c r="J55" s="37" t="s">
        <v>38</v>
      </c>
      <c r="K55" s="37" t="s">
        <v>38</v>
      </c>
      <c r="L55" s="37" t="s">
        <v>38</v>
      </c>
      <c r="M55" s="37" t="s">
        <v>38</v>
      </c>
      <c r="N55" s="37" t="s">
        <v>38</v>
      </c>
      <c r="O55" s="37" t="s">
        <v>38</v>
      </c>
      <c r="P55" s="37" t="s">
        <v>38</v>
      </c>
      <c r="Q55" s="2" t="s">
        <v>38</v>
      </c>
    </row>
    <row r="56" spans="1:17" ht="139.5" customHeight="1" thickBot="1">
      <c r="A56" s="14" t="s">
        <v>52</v>
      </c>
      <c r="B56" s="16" t="s">
        <v>50</v>
      </c>
      <c r="C56" s="51" t="s">
        <v>38</v>
      </c>
      <c r="D56" s="36" t="s">
        <v>38</v>
      </c>
      <c r="E56" s="35" t="s">
        <v>38</v>
      </c>
      <c r="F56" s="52" t="s">
        <v>38</v>
      </c>
      <c r="G56" s="37" t="s">
        <v>39</v>
      </c>
      <c r="H56" s="41">
        <v>100</v>
      </c>
      <c r="I56" s="37">
        <v>100</v>
      </c>
      <c r="J56" s="37">
        <v>58.94</v>
      </c>
      <c r="K56" s="37">
        <v>58.94</v>
      </c>
      <c r="L56" s="37">
        <v>2</v>
      </c>
      <c r="M56" s="42">
        <v>0</v>
      </c>
      <c r="N56" s="42">
        <v>0</v>
      </c>
      <c r="O56" s="43">
        <v>46022</v>
      </c>
      <c r="P56" s="44">
        <v>46022</v>
      </c>
      <c r="Q56" s="2"/>
    </row>
    <row r="57" spans="1:17" ht="68.25" customHeight="1" thickBot="1">
      <c r="A57" s="12" t="s">
        <v>53</v>
      </c>
      <c r="B57" s="16" t="s">
        <v>99</v>
      </c>
      <c r="C57" s="35">
        <v>200000</v>
      </c>
      <c r="D57" s="36">
        <v>15015</v>
      </c>
      <c r="E57" s="35">
        <v>15015</v>
      </c>
      <c r="F57" s="36">
        <f>C57-E57</f>
        <v>184985</v>
      </c>
      <c r="G57" s="37" t="s">
        <v>38</v>
      </c>
      <c r="H57" s="37" t="s">
        <v>38</v>
      </c>
      <c r="I57" s="37" t="s">
        <v>38</v>
      </c>
      <c r="J57" s="37" t="s">
        <v>38</v>
      </c>
      <c r="K57" s="37" t="s">
        <v>38</v>
      </c>
      <c r="L57" s="37" t="s">
        <v>38</v>
      </c>
      <c r="M57" s="37" t="s">
        <v>38</v>
      </c>
      <c r="N57" s="37" t="s">
        <v>38</v>
      </c>
      <c r="O57" s="37" t="s">
        <v>38</v>
      </c>
      <c r="P57" s="37" t="s">
        <v>38</v>
      </c>
      <c r="Q57" s="2" t="s">
        <v>38</v>
      </c>
    </row>
    <row r="58" spans="1:17" ht="98.25" customHeight="1" thickBot="1">
      <c r="A58" s="14" t="s">
        <v>54</v>
      </c>
      <c r="B58" s="16" t="s">
        <v>41</v>
      </c>
      <c r="C58" s="37" t="s">
        <v>38</v>
      </c>
      <c r="D58" s="38" t="s">
        <v>38</v>
      </c>
      <c r="E58" s="39" t="s">
        <v>38</v>
      </c>
      <c r="F58" s="40" t="s">
        <v>38</v>
      </c>
      <c r="G58" s="37" t="s">
        <v>39</v>
      </c>
      <c r="H58" s="41">
        <v>100</v>
      </c>
      <c r="I58" s="37">
        <v>100</v>
      </c>
      <c r="J58" s="37">
        <v>7.51</v>
      </c>
      <c r="K58" s="37">
        <v>7.51</v>
      </c>
      <c r="L58" s="37">
        <v>1</v>
      </c>
      <c r="M58" s="42">
        <v>0</v>
      </c>
      <c r="N58" s="42">
        <v>0</v>
      </c>
      <c r="O58" s="43">
        <v>46022</v>
      </c>
      <c r="P58" s="44">
        <v>46022</v>
      </c>
      <c r="Q58" s="2"/>
    </row>
    <row r="59" spans="1:17" ht="246" customHeight="1" thickBot="1">
      <c r="A59" s="12" t="s">
        <v>69</v>
      </c>
      <c r="B59" s="16" t="s">
        <v>116</v>
      </c>
      <c r="C59" s="35">
        <v>32400</v>
      </c>
      <c r="D59" s="36">
        <v>0</v>
      </c>
      <c r="E59" s="35">
        <v>0</v>
      </c>
      <c r="F59" s="36">
        <f>C59-E59</f>
        <v>32400</v>
      </c>
      <c r="G59" s="37" t="s">
        <v>38</v>
      </c>
      <c r="H59" s="37" t="s">
        <v>38</v>
      </c>
      <c r="I59" s="37" t="s">
        <v>38</v>
      </c>
      <c r="J59" s="37" t="s">
        <v>38</v>
      </c>
      <c r="K59" s="37" t="s">
        <v>38</v>
      </c>
      <c r="L59" s="37" t="s">
        <v>38</v>
      </c>
      <c r="M59" s="37" t="s">
        <v>38</v>
      </c>
      <c r="N59" s="37" t="s">
        <v>38</v>
      </c>
      <c r="O59" s="37" t="s">
        <v>38</v>
      </c>
      <c r="P59" s="37" t="s">
        <v>38</v>
      </c>
      <c r="Q59" s="2" t="s">
        <v>38</v>
      </c>
    </row>
    <row r="60" spans="1:17" ht="102.75" thickBot="1">
      <c r="A60" s="14" t="s">
        <v>70</v>
      </c>
      <c r="B60" s="16" t="s">
        <v>117</v>
      </c>
      <c r="C60" s="37" t="s">
        <v>38</v>
      </c>
      <c r="D60" s="38" t="s">
        <v>38</v>
      </c>
      <c r="E60" s="39" t="s">
        <v>38</v>
      </c>
      <c r="F60" s="40" t="s">
        <v>38</v>
      </c>
      <c r="G60" s="37" t="s">
        <v>39</v>
      </c>
      <c r="H60" s="41">
        <v>100</v>
      </c>
      <c r="I60" s="37">
        <v>100</v>
      </c>
      <c r="J60" s="37">
        <v>0</v>
      </c>
      <c r="K60" s="37">
        <v>0</v>
      </c>
      <c r="L60" s="37">
        <v>2</v>
      </c>
      <c r="M60" s="42">
        <v>0</v>
      </c>
      <c r="N60" s="42">
        <v>0</v>
      </c>
      <c r="O60" s="43">
        <v>46022</v>
      </c>
      <c r="P60" s="44">
        <v>46022</v>
      </c>
      <c r="Q60" s="2"/>
    </row>
    <row r="61" spans="1:17" ht="15.75" thickBot="1">
      <c r="C61" s="48"/>
      <c r="D61" s="46"/>
      <c r="E61" s="46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7" ht="84.75" customHeight="1" thickBot="1">
      <c r="A62" s="19" t="s">
        <v>56</v>
      </c>
      <c r="B62" s="20" t="s">
        <v>64</v>
      </c>
      <c r="C62" s="31">
        <f>C63+C65+C67+C72+C74</f>
        <v>5678373</v>
      </c>
      <c r="D62" s="31">
        <f t="shared" ref="D62:F62" si="12">D63+D65+D67+D72+D74</f>
        <v>2436916.33</v>
      </c>
      <c r="E62" s="31">
        <f t="shared" si="12"/>
        <v>2436916.33</v>
      </c>
      <c r="F62" s="31">
        <f t="shared" si="12"/>
        <v>3241456.67</v>
      </c>
      <c r="G62" s="32" t="s">
        <v>38</v>
      </c>
      <c r="H62" s="32" t="s">
        <v>38</v>
      </c>
      <c r="I62" s="32" t="s">
        <v>38</v>
      </c>
      <c r="J62" s="32" t="s">
        <v>38</v>
      </c>
      <c r="K62" s="32" t="s">
        <v>38</v>
      </c>
      <c r="L62" s="32">
        <f>L64+L66+L68+L69+L70+L71+L73+L75</f>
        <v>6</v>
      </c>
      <c r="M62" s="32">
        <f t="shared" ref="M62:N62" si="13">M64+M66+M68+M69+M70+M71+M73+M75</f>
        <v>2</v>
      </c>
      <c r="N62" s="32">
        <f t="shared" si="13"/>
        <v>3</v>
      </c>
      <c r="O62" s="33">
        <v>46022</v>
      </c>
      <c r="P62" s="34">
        <v>46022</v>
      </c>
      <c r="Q62" s="22" t="s">
        <v>120</v>
      </c>
    </row>
    <row r="63" spans="1:17" ht="90" thickBot="1">
      <c r="A63" s="12" t="s">
        <v>23</v>
      </c>
      <c r="B63" s="16" t="s">
        <v>104</v>
      </c>
      <c r="C63" s="35">
        <v>2319033</v>
      </c>
      <c r="D63" s="36">
        <v>624725</v>
      </c>
      <c r="E63" s="35">
        <v>624725</v>
      </c>
      <c r="F63" s="36">
        <f>C63-E63</f>
        <v>1694308</v>
      </c>
      <c r="G63" s="37" t="s">
        <v>38</v>
      </c>
      <c r="H63" s="37" t="s">
        <v>38</v>
      </c>
      <c r="I63" s="37" t="s">
        <v>38</v>
      </c>
      <c r="J63" s="37" t="s">
        <v>38</v>
      </c>
      <c r="K63" s="37" t="s">
        <v>38</v>
      </c>
      <c r="L63" s="37" t="s">
        <v>38</v>
      </c>
      <c r="M63" s="37" t="s">
        <v>38</v>
      </c>
      <c r="N63" s="37" t="s">
        <v>38</v>
      </c>
      <c r="O63" s="37" t="s">
        <v>38</v>
      </c>
      <c r="P63" s="37" t="s">
        <v>38</v>
      </c>
      <c r="Q63" s="2" t="s">
        <v>38</v>
      </c>
    </row>
    <row r="64" spans="1:17" ht="115.5" thickBot="1">
      <c r="A64" s="14" t="s">
        <v>28</v>
      </c>
      <c r="B64" s="16" t="s">
        <v>37</v>
      </c>
      <c r="C64" s="51" t="s">
        <v>38</v>
      </c>
      <c r="D64" s="36" t="s">
        <v>38</v>
      </c>
      <c r="E64" s="35" t="s">
        <v>38</v>
      </c>
      <c r="F64" s="52" t="s">
        <v>38</v>
      </c>
      <c r="G64" s="37" t="s">
        <v>39</v>
      </c>
      <c r="H64" s="41">
        <v>100</v>
      </c>
      <c r="I64" s="37">
        <v>100</v>
      </c>
      <c r="J64" s="37">
        <v>100</v>
      </c>
      <c r="K64" s="37">
        <v>100</v>
      </c>
      <c r="L64" s="37">
        <v>2</v>
      </c>
      <c r="M64" s="42">
        <v>2</v>
      </c>
      <c r="N64" s="42">
        <v>2</v>
      </c>
      <c r="O64" s="43">
        <v>46022</v>
      </c>
      <c r="P64" s="44">
        <v>46022</v>
      </c>
      <c r="Q64" s="2"/>
    </row>
    <row r="65" spans="1:17" ht="141" thickBot="1">
      <c r="A65" s="12" t="s">
        <v>26</v>
      </c>
      <c r="B65" s="16" t="s">
        <v>105</v>
      </c>
      <c r="C65" s="35">
        <f>2499512+624828</f>
        <v>3124340</v>
      </c>
      <c r="D65" s="36">
        <f>1273753.06+318438.27</f>
        <v>1592191.33</v>
      </c>
      <c r="E65" s="35">
        <v>1592191.33</v>
      </c>
      <c r="F65" s="36">
        <f>C65-E65</f>
        <v>1532148.67</v>
      </c>
      <c r="G65" s="37" t="s">
        <v>38</v>
      </c>
      <c r="H65" s="37" t="s">
        <v>38</v>
      </c>
      <c r="I65" s="37" t="s">
        <v>38</v>
      </c>
      <c r="J65" s="37" t="s">
        <v>38</v>
      </c>
      <c r="K65" s="37" t="s">
        <v>38</v>
      </c>
      <c r="L65" s="37" t="s">
        <v>38</v>
      </c>
      <c r="M65" s="37" t="s">
        <v>38</v>
      </c>
      <c r="N65" s="37" t="s">
        <v>38</v>
      </c>
      <c r="O65" s="37" t="s">
        <v>38</v>
      </c>
      <c r="P65" s="37" t="s">
        <v>38</v>
      </c>
      <c r="Q65" s="2" t="s">
        <v>38</v>
      </c>
    </row>
    <row r="66" spans="1:17" ht="243" thickBot="1">
      <c r="A66" s="14" t="s">
        <v>34</v>
      </c>
      <c r="B66" s="16" t="s">
        <v>48</v>
      </c>
      <c r="C66" s="37" t="s">
        <v>38</v>
      </c>
      <c r="D66" s="38" t="s">
        <v>38</v>
      </c>
      <c r="E66" s="39" t="s">
        <v>38</v>
      </c>
      <c r="F66" s="40" t="s">
        <v>38</v>
      </c>
      <c r="G66" s="37" t="s">
        <v>39</v>
      </c>
      <c r="H66" s="41">
        <v>100</v>
      </c>
      <c r="I66" s="37">
        <v>100</v>
      </c>
      <c r="J66" s="37">
        <v>50.96</v>
      </c>
      <c r="K66" s="37">
        <v>50.96</v>
      </c>
      <c r="L66" s="37">
        <v>1</v>
      </c>
      <c r="M66" s="42">
        <v>0</v>
      </c>
      <c r="N66" s="42">
        <v>0</v>
      </c>
      <c r="O66" s="43">
        <v>46022</v>
      </c>
      <c r="P66" s="44">
        <v>46022</v>
      </c>
      <c r="Q66" s="2"/>
    </row>
    <row r="67" spans="1:17" ht="115.5" thickBot="1">
      <c r="A67" s="12" t="s">
        <v>33</v>
      </c>
      <c r="B67" s="16" t="s">
        <v>111</v>
      </c>
      <c r="C67" s="35">
        <v>0</v>
      </c>
      <c r="D67" s="36">
        <v>0</v>
      </c>
      <c r="E67" s="35">
        <v>0</v>
      </c>
      <c r="F67" s="36">
        <v>0</v>
      </c>
      <c r="G67" s="37" t="s">
        <v>38</v>
      </c>
      <c r="H67" s="37" t="s">
        <v>38</v>
      </c>
      <c r="I67" s="37" t="s">
        <v>38</v>
      </c>
      <c r="J67" s="37" t="s">
        <v>38</v>
      </c>
      <c r="K67" s="37" t="s">
        <v>38</v>
      </c>
      <c r="L67" s="37" t="s">
        <v>38</v>
      </c>
      <c r="M67" s="37" t="s">
        <v>38</v>
      </c>
      <c r="N67" s="37" t="s">
        <v>38</v>
      </c>
      <c r="O67" s="37" t="s">
        <v>38</v>
      </c>
      <c r="P67" s="37" t="s">
        <v>38</v>
      </c>
      <c r="Q67" s="2" t="s">
        <v>38</v>
      </c>
    </row>
    <row r="68" spans="1:17" ht="137.25" customHeight="1" thickBot="1">
      <c r="A68" s="14" t="s">
        <v>35</v>
      </c>
      <c r="B68" s="16" t="s">
        <v>57</v>
      </c>
      <c r="C68" s="37" t="s">
        <v>38</v>
      </c>
      <c r="D68" s="38" t="s">
        <v>38</v>
      </c>
      <c r="E68" s="39" t="s">
        <v>38</v>
      </c>
      <c r="F68" s="40" t="s">
        <v>38</v>
      </c>
      <c r="G68" s="37" t="s">
        <v>63</v>
      </c>
      <c r="H68" s="41" t="s">
        <v>118</v>
      </c>
      <c r="I68" s="37" t="s">
        <v>118</v>
      </c>
      <c r="J68" s="37">
        <v>0</v>
      </c>
      <c r="K68" s="37">
        <v>0</v>
      </c>
      <c r="L68" s="37">
        <v>0</v>
      </c>
      <c r="M68" s="42">
        <v>0</v>
      </c>
      <c r="N68" s="42">
        <v>0</v>
      </c>
      <c r="O68" s="43" t="s">
        <v>118</v>
      </c>
      <c r="P68" s="43" t="s">
        <v>118</v>
      </c>
      <c r="Q68" s="2"/>
    </row>
    <row r="69" spans="1:17" ht="179.25" thickBot="1">
      <c r="A69" s="14" t="s">
        <v>36</v>
      </c>
      <c r="B69" s="16" t="s">
        <v>60</v>
      </c>
      <c r="C69" s="37" t="s">
        <v>38</v>
      </c>
      <c r="D69" s="38" t="s">
        <v>38</v>
      </c>
      <c r="E69" s="39" t="s">
        <v>38</v>
      </c>
      <c r="F69" s="40" t="s">
        <v>38</v>
      </c>
      <c r="G69" s="37" t="s">
        <v>63</v>
      </c>
      <c r="H69" s="41" t="s">
        <v>118</v>
      </c>
      <c r="I69" s="37" t="s">
        <v>118</v>
      </c>
      <c r="J69" s="37">
        <v>0</v>
      </c>
      <c r="K69" s="37">
        <v>0</v>
      </c>
      <c r="L69" s="37">
        <v>0</v>
      </c>
      <c r="M69" s="42">
        <v>0</v>
      </c>
      <c r="N69" s="42">
        <v>0</v>
      </c>
      <c r="O69" s="43" t="s">
        <v>118</v>
      </c>
      <c r="P69" s="43" t="s">
        <v>118</v>
      </c>
      <c r="Q69" s="2"/>
    </row>
    <row r="70" spans="1:17" ht="207" customHeight="1" thickBot="1">
      <c r="A70" s="14" t="s">
        <v>58</v>
      </c>
      <c r="B70" s="16" t="s">
        <v>61</v>
      </c>
      <c r="C70" s="37" t="s">
        <v>38</v>
      </c>
      <c r="D70" s="38" t="s">
        <v>38</v>
      </c>
      <c r="E70" s="39" t="s">
        <v>38</v>
      </c>
      <c r="F70" s="40" t="s">
        <v>38</v>
      </c>
      <c r="G70" s="37" t="s">
        <v>63</v>
      </c>
      <c r="H70" s="41" t="s">
        <v>118</v>
      </c>
      <c r="I70" s="37" t="s">
        <v>118</v>
      </c>
      <c r="J70" s="37">
        <v>0</v>
      </c>
      <c r="K70" s="37">
        <v>0</v>
      </c>
      <c r="L70" s="37">
        <v>0</v>
      </c>
      <c r="M70" s="42">
        <v>0</v>
      </c>
      <c r="N70" s="42">
        <v>0</v>
      </c>
      <c r="O70" s="43" t="s">
        <v>118</v>
      </c>
      <c r="P70" s="43" t="s">
        <v>118</v>
      </c>
      <c r="Q70" s="2"/>
    </row>
    <row r="71" spans="1:17" ht="240" customHeight="1" thickBot="1">
      <c r="A71" s="14" t="s">
        <v>59</v>
      </c>
      <c r="B71" s="16" t="s">
        <v>62</v>
      </c>
      <c r="C71" s="37" t="s">
        <v>38</v>
      </c>
      <c r="D71" s="38" t="s">
        <v>38</v>
      </c>
      <c r="E71" s="39" t="s">
        <v>38</v>
      </c>
      <c r="F71" s="40" t="s">
        <v>38</v>
      </c>
      <c r="G71" s="37" t="s">
        <v>63</v>
      </c>
      <c r="H71" s="41" t="s">
        <v>118</v>
      </c>
      <c r="I71" s="37" t="s">
        <v>118</v>
      </c>
      <c r="J71" s="37">
        <v>0</v>
      </c>
      <c r="K71" s="37">
        <v>0</v>
      </c>
      <c r="L71" s="37">
        <v>0</v>
      </c>
      <c r="M71" s="42">
        <v>0</v>
      </c>
      <c r="N71" s="42">
        <v>0</v>
      </c>
      <c r="O71" s="43" t="s">
        <v>118</v>
      </c>
      <c r="P71" s="43" t="s">
        <v>118</v>
      </c>
      <c r="Q71" s="2"/>
    </row>
    <row r="72" spans="1:17" ht="77.25" thickBot="1">
      <c r="A72" s="12" t="s">
        <v>51</v>
      </c>
      <c r="B72" s="16" t="s">
        <v>98</v>
      </c>
      <c r="C72" s="35">
        <v>15000</v>
      </c>
      <c r="D72" s="36">
        <v>0</v>
      </c>
      <c r="E72" s="35">
        <v>0</v>
      </c>
      <c r="F72" s="36">
        <v>15000</v>
      </c>
      <c r="G72" s="37" t="s">
        <v>38</v>
      </c>
      <c r="H72" s="37" t="s">
        <v>38</v>
      </c>
      <c r="I72" s="37" t="s">
        <v>38</v>
      </c>
      <c r="J72" s="37" t="s">
        <v>38</v>
      </c>
      <c r="K72" s="37" t="s">
        <v>38</v>
      </c>
      <c r="L72" s="37" t="s">
        <v>38</v>
      </c>
      <c r="M72" s="37" t="s">
        <v>38</v>
      </c>
      <c r="N72" s="37" t="s">
        <v>38</v>
      </c>
      <c r="O72" s="37" t="s">
        <v>38</v>
      </c>
      <c r="P72" s="37" t="s">
        <v>38</v>
      </c>
      <c r="Q72" s="2" t="s">
        <v>38</v>
      </c>
    </row>
    <row r="73" spans="1:17" ht="128.25" thickBot="1">
      <c r="A73" s="14" t="s">
        <v>52</v>
      </c>
      <c r="B73" s="16" t="s">
        <v>50</v>
      </c>
      <c r="C73" s="51" t="s">
        <v>38</v>
      </c>
      <c r="D73" s="36" t="s">
        <v>38</v>
      </c>
      <c r="E73" s="35" t="s">
        <v>38</v>
      </c>
      <c r="F73" s="52" t="s">
        <v>38</v>
      </c>
      <c r="G73" s="37" t="s">
        <v>39</v>
      </c>
      <c r="H73" s="41">
        <v>100</v>
      </c>
      <c r="I73" s="37">
        <v>100</v>
      </c>
      <c r="J73" s="37">
        <v>0</v>
      </c>
      <c r="K73" s="37">
        <v>0</v>
      </c>
      <c r="L73" s="37">
        <v>2</v>
      </c>
      <c r="M73" s="42">
        <v>0</v>
      </c>
      <c r="N73" s="42">
        <v>0</v>
      </c>
      <c r="O73" s="43">
        <v>46022</v>
      </c>
      <c r="P73" s="44">
        <v>46022</v>
      </c>
      <c r="Q73" s="2"/>
    </row>
    <row r="74" spans="1:17" ht="64.5" thickBot="1">
      <c r="A74" s="12" t="s">
        <v>53</v>
      </c>
      <c r="B74" s="16" t="s">
        <v>99</v>
      </c>
      <c r="C74" s="35">
        <v>220000</v>
      </c>
      <c r="D74" s="36">
        <v>220000</v>
      </c>
      <c r="E74" s="35">
        <v>220000</v>
      </c>
      <c r="F74" s="36">
        <f>C74-E74</f>
        <v>0</v>
      </c>
      <c r="G74" s="37" t="s">
        <v>38</v>
      </c>
      <c r="H74" s="37" t="s">
        <v>38</v>
      </c>
      <c r="I74" s="37" t="s">
        <v>38</v>
      </c>
      <c r="J74" s="37" t="s">
        <v>38</v>
      </c>
      <c r="K74" s="37" t="s">
        <v>38</v>
      </c>
      <c r="L74" s="37" t="s">
        <v>38</v>
      </c>
      <c r="M74" s="37" t="s">
        <v>38</v>
      </c>
      <c r="N74" s="37" t="s">
        <v>38</v>
      </c>
      <c r="O74" s="37" t="s">
        <v>38</v>
      </c>
      <c r="P74" s="37" t="s">
        <v>38</v>
      </c>
      <c r="Q74" s="2" t="s">
        <v>38</v>
      </c>
    </row>
    <row r="75" spans="1:17" ht="90" thickBot="1">
      <c r="A75" s="14" t="s">
        <v>54</v>
      </c>
      <c r="B75" s="16" t="s">
        <v>41</v>
      </c>
      <c r="C75" s="37" t="s">
        <v>38</v>
      </c>
      <c r="D75" s="38" t="s">
        <v>38</v>
      </c>
      <c r="E75" s="39" t="s">
        <v>38</v>
      </c>
      <c r="F75" s="40" t="s">
        <v>38</v>
      </c>
      <c r="G75" s="37" t="s">
        <v>39</v>
      </c>
      <c r="H75" s="41">
        <v>100</v>
      </c>
      <c r="I75" s="37">
        <v>100</v>
      </c>
      <c r="J75" s="37">
        <v>100</v>
      </c>
      <c r="K75" s="37">
        <v>100</v>
      </c>
      <c r="L75" s="37">
        <v>1</v>
      </c>
      <c r="M75" s="42">
        <v>0</v>
      </c>
      <c r="N75" s="42">
        <v>1</v>
      </c>
      <c r="O75" s="43">
        <v>46022</v>
      </c>
      <c r="P75" s="44">
        <v>46022</v>
      </c>
      <c r="Q75" s="2"/>
    </row>
    <row r="76" spans="1:17" ht="15.75" thickBot="1">
      <c r="C76" s="48"/>
      <c r="D76" s="46"/>
      <c r="E76" s="46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7" ht="75.75" thickBot="1">
      <c r="A77" s="19" t="s">
        <v>65</v>
      </c>
      <c r="B77" s="20" t="s">
        <v>66</v>
      </c>
      <c r="C77" s="31">
        <f>C78+C80+C82+C84+C86+C88</f>
        <v>3932289.11</v>
      </c>
      <c r="D77" s="31">
        <f t="shared" ref="D77:F77" si="14">D78+D80+D82+D84+D86+D88</f>
        <v>1106897.1800000002</v>
      </c>
      <c r="E77" s="31">
        <f t="shared" si="14"/>
        <v>1106897.1800000002</v>
      </c>
      <c r="F77" s="31">
        <f t="shared" si="14"/>
        <v>2825391.93</v>
      </c>
      <c r="G77" s="32" t="s">
        <v>38</v>
      </c>
      <c r="H77" s="32" t="s">
        <v>38</v>
      </c>
      <c r="I77" s="32" t="s">
        <v>38</v>
      </c>
      <c r="J77" s="32" t="s">
        <v>38</v>
      </c>
      <c r="K77" s="32" t="s">
        <v>38</v>
      </c>
      <c r="L77" s="32">
        <f>L79+L81+L83+L85+L87+L89</f>
        <v>9</v>
      </c>
      <c r="M77" s="32">
        <f t="shared" ref="M77:N77" si="15">M79+M81+M83+M85+M87+M89</f>
        <v>2</v>
      </c>
      <c r="N77" s="32">
        <f t="shared" si="15"/>
        <v>2</v>
      </c>
      <c r="O77" s="33">
        <v>46022</v>
      </c>
      <c r="P77" s="34">
        <v>46022</v>
      </c>
      <c r="Q77" s="22" t="s">
        <v>120</v>
      </c>
    </row>
    <row r="78" spans="1:17" ht="90" thickBot="1">
      <c r="A78" s="12" t="s">
        <v>23</v>
      </c>
      <c r="B78" s="16" t="s">
        <v>104</v>
      </c>
      <c r="C78" s="35">
        <v>385000</v>
      </c>
      <c r="D78" s="36">
        <v>66230</v>
      </c>
      <c r="E78" s="35">
        <v>66230</v>
      </c>
      <c r="F78" s="36">
        <f>C78-E78</f>
        <v>318770</v>
      </c>
      <c r="G78" s="37" t="s">
        <v>38</v>
      </c>
      <c r="H78" s="37" t="s">
        <v>38</v>
      </c>
      <c r="I78" s="37" t="s">
        <v>38</v>
      </c>
      <c r="J78" s="37" t="s">
        <v>38</v>
      </c>
      <c r="K78" s="37" t="s">
        <v>38</v>
      </c>
      <c r="L78" s="37" t="s">
        <v>38</v>
      </c>
      <c r="M78" s="37" t="s">
        <v>38</v>
      </c>
      <c r="N78" s="37" t="s">
        <v>38</v>
      </c>
      <c r="O78" s="37" t="s">
        <v>38</v>
      </c>
      <c r="P78" s="37" t="s">
        <v>38</v>
      </c>
      <c r="Q78" s="2" t="s">
        <v>38</v>
      </c>
    </row>
    <row r="79" spans="1:17" ht="115.5" thickBot="1">
      <c r="A79" s="14" t="s">
        <v>28</v>
      </c>
      <c r="B79" s="16" t="s">
        <v>37</v>
      </c>
      <c r="C79" s="51" t="s">
        <v>38</v>
      </c>
      <c r="D79" s="36" t="s">
        <v>38</v>
      </c>
      <c r="E79" s="35" t="s">
        <v>38</v>
      </c>
      <c r="F79" s="52" t="s">
        <v>38</v>
      </c>
      <c r="G79" s="37" t="s">
        <v>39</v>
      </c>
      <c r="H79" s="41">
        <v>100</v>
      </c>
      <c r="I79" s="37">
        <v>100</v>
      </c>
      <c r="J79" s="37">
        <v>100</v>
      </c>
      <c r="K79" s="37">
        <v>100</v>
      </c>
      <c r="L79" s="37">
        <v>2</v>
      </c>
      <c r="M79" s="42">
        <v>2</v>
      </c>
      <c r="N79" s="42">
        <v>2</v>
      </c>
      <c r="O79" s="43">
        <v>46022</v>
      </c>
      <c r="P79" s="44">
        <v>46022</v>
      </c>
      <c r="Q79" s="2"/>
    </row>
    <row r="80" spans="1:17" ht="141" thickBot="1">
      <c r="A80" s="12" t="s">
        <v>26</v>
      </c>
      <c r="B80" s="16" t="s">
        <v>105</v>
      </c>
      <c r="C80" s="35">
        <f>372300+93100</f>
        <v>465400</v>
      </c>
      <c r="D80" s="36">
        <f>141276.8+35319.2</f>
        <v>176596</v>
      </c>
      <c r="E80" s="35">
        <v>176596</v>
      </c>
      <c r="F80" s="36">
        <f>C80-E80</f>
        <v>288804</v>
      </c>
      <c r="G80" s="37" t="s">
        <v>38</v>
      </c>
      <c r="H80" s="37" t="s">
        <v>38</v>
      </c>
      <c r="I80" s="37" t="s">
        <v>38</v>
      </c>
      <c r="J80" s="37" t="s">
        <v>38</v>
      </c>
      <c r="K80" s="37" t="s">
        <v>38</v>
      </c>
      <c r="L80" s="37" t="s">
        <v>38</v>
      </c>
      <c r="M80" s="37" t="s">
        <v>38</v>
      </c>
      <c r="N80" s="37" t="s">
        <v>38</v>
      </c>
      <c r="O80" s="37" t="s">
        <v>38</v>
      </c>
      <c r="P80" s="37" t="s">
        <v>38</v>
      </c>
      <c r="Q80" s="2" t="s">
        <v>38</v>
      </c>
    </row>
    <row r="81" spans="1:17" ht="243" thickBot="1">
      <c r="A81" s="14" t="s">
        <v>34</v>
      </c>
      <c r="B81" s="16" t="s">
        <v>48</v>
      </c>
      <c r="C81" s="51" t="s">
        <v>38</v>
      </c>
      <c r="D81" s="36" t="s">
        <v>38</v>
      </c>
      <c r="E81" s="35" t="s">
        <v>38</v>
      </c>
      <c r="F81" s="52" t="s">
        <v>38</v>
      </c>
      <c r="G81" s="37" t="s">
        <v>39</v>
      </c>
      <c r="H81" s="41">
        <v>100</v>
      </c>
      <c r="I81" s="37">
        <v>100</v>
      </c>
      <c r="J81" s="37">
        <v>37.94</v>
      </c>
      <c r="K81" s="37">
        <v>37.94</v>
      </c>
      <c r="L81" s="37">
        <v>1</v>
      </c>
      <c r="M81" s="42">
        <v>0</v>
      </c>
      <c r="N81" s="42">
        <v>0</v>
      </c>
      <c r="O81" s="43">
        <v>46022</v>
      </c>
      <c r="P81" s="44">
        <v>46022</v>
      </c>
      <c r="Q81" s="2"/>
    </row>
    <row r="82" spans="1:17" ht="90" thickBot="1">
      <c r="A82" s="12" t="s">
        <v>33</v>
      </c>
      <c r="B82" s="16" t="s">
        <v>106</v>
      </c>
      <c r="C82" s="35">
        <f>630000+66889.11</f>
        <v>696889.11</v>
      </c>
      <c r="D82" s="36">
        <f>72193.2+15851.6</f>
        <v>88044.800000000003</v>
      </c>
      <c r="E82" s="35">
        <v>88044.800000000003</v>
      </c>
      <c r="F82" s="36">
        <f>C82-E82</f>
        <v>608844.30999999994</v>
      </c>
      <c r="G82" s="37" t="s">
        <v>38</v>
      </c>
      <c r="H82" s="37" t="s">
        <v>38</v>
      </c>
      <c r="I82" s="37" t="s">
        <v>38</v>
      </c>
      <c r="J82" s="37" t="s">
        <v>38</v>
      </c>
      <c r="K82" s="37" t="s">
        <v>38</v>
      </c>
      <c r="L82" s="37" t="s">
        <v>38</v>
      </c>
      <c r="M82" s="37" t="s">
        <v>38</v>
      </c>
      <c r="N82" s="37" t="s">
        <v>38</v>
      </c>
      <c r="O82" s="37" t="s">
        <v>38</v>
      </c>
      <c r="P82" s="37" t="s">
        <v>38</v>
      </c>
      <c r="Q82" s="2" t="s">
        <v>38</v>
      </c>
    </row>
    <row r="83" spans="1:17" ht="179.25" thickBot="1">
      <c r="A83" s="14" t="s">
        <v>35</v>
      </c>
      <c r="B83" s="16" t="s">
        <v>67</v>
      </c>
      <c r="C83" s="51" t="s">
        <v>38</v>
      </c>
      <c r="D83" s="36" t="s">
        <v>38</v>
      </c>
      <c r="E83" s="35" t="s">
        <v>38</v>
      </c>
      <c r="F83" s="52" t="s">
        <v>38</v>
      </c>
      <c r="G83" s="37" t="s">
        <v>39</v>
      </c>
      <c r="H83" s="41">
        <v>100</v>
      </c>
      <c r="I83" s="37">
        <v>100</v>
      </c>
      <c r="J83" s="37">
        <v>12.63</v>
      </c>
      <c r="K83" s="37">
        <v>12.63</v>
      </c>
      <c r="L83" s="37">
        <v>2</v>
      </c>
      <c r="M83" s="42">
        <v>0</v>
      </c>
      <c r="N83" s="42">
        <v>0</v>
      </c>
      <c r="O83" s="43">
        <v>46022</v>
      </c>
      <c r="P83" s="44">
        <v>46022</v>
      </c>
      <c r="Q83" s="2"/>
    </row>
    <row r="84" spans="1:17" ht="102.75" thickBot="1">
      <c r="A84" s="12" t="s">
        <v>51</v>
      </c>
      <c r="B84" s="16" t="s">
        <v>112</v>
      </c>
      <c r="C84" s="35">
        <v>2000000</v>
      </c>
      <c r="D84" s="36">
        <v>453500</v>
      </c>
      <c r="E84" s="35">
        <v>453500</v>
      </c>
      <c r="F84" s="36">
        <f>C84-E84</f>
        <v>1546500</v>
      </c>
      <c r="G84" s="37" t="s">
        <v>38</v>
      </c>
      <c r="H84" s="37" t="s">
        <v>38</v>
      </c>
      <c r="I84" s="37" t="s">
        <v>38</v>
      </c>
      <c r="J84" s="37" t="s">
        <v>38</v>
      </c>
      <c r="K84" s="37" t="s">
        <v>38</v>
      </c>
      <c r="L84" s="37" t="s">
        <v>38</v>
      </c>
      <c r="M84" s="37" t="s">
        <v>38</v>
      </c>
      <c r="N84" s="37" t="s">
        <v>38</v>
      </c>
      <c r="O84" s="37" t="s">
        <v>38</v>
      </c>
      <c r="P84" s="37" t="s">
        <v>38</v>
      </c>
      <c r="Q84" s="2" t="s">
        <v>38</v>
      </c>
    </row>
    <row r="85" spans="1:17" ht="77.25" thickBot="1">
      <c r="A85" s="14" t="s">
        <v>52</v>
      </c>
      <c r="B85" s="16" t="s">
        <v>68</v>
      </c>
      <c r="C85" s="51" t="s">
        <v>38</v>
      </c>
      <c r="D85" s="36" t="s">
        <v>38</v>
      </c>
      <c r="E85" s="35" t="s">
        <v>38</v>
      </c>
      <c r="F85" s="52" t="s">
        <v>38</v>
      </c>
      <c r="G85" s="37" t="s">
        <v>39</v>
      </c>
      <c r="H85" s="41">
        <v>100</v>
      </c>
      <c r="I85" s="37">
        <v>100</v>
      </c>
      <c r="J85" s="37">
        <v>22.68</v>
      </c>
      <c r="K85" s="37">
        <v>22.68</v>
      </c>
      <c r="L85" s="37">
        <v>1</v>
      </c>
      <c r="M85" s="42">
        <v>0</v>
      </c>
      <c r="N85" s="42">
        <v>0</v>
      </c>
      <c r="O85" s="43">
        <v>46022</v>
      </c>
      <c r="P85" s="44">
        <v>46022</v>
      </c>
      <c r="Q85" s="2"/>
    </row>
    <row r="86" spans="1:17" ht="77.25" thickBot="1">
      <c r="A86" s="12" t="s">
        <v>53</v>
      </c>
      <c r="B86" s="16" t="s">
        <v>98</v>
      </c>
      <c r="C86" s="35">
        <v>25000</v>
      </c>
      <c r="D86" s="36">
        <v>0</v>
      </c>
      <c r="E86" s="35">
        <v>0</v>
      </c>
      <c r="F86" s="36">
        <v>25000</v>
      </c>
      <c r="G86" s="37" t="s">
        <v>38</v>
      </c>
      <c r="H86" s="37" t="s">
        <v>38</v>
      </c>
      <c r="I86" s="37" t="s">
        <v>38</v>
      </c>
      <c r="J86" s="37" t="s">
        <v>38</v>
      </c>
      <c r="K86" s="37" t="s">
        <v>38</v>
      </c>
      <c r="L86" s="37" t="s">
        <v>38</v>
      </c>
      <c r="M86" s="37" t="s">
        <v>38</v>
      </c>
      <c r="N86" s="37" t="s">
        <v>38</v>
      </c>
      <c r="O86" s="37" t="s">
        <v>38</v>
      </c>
      <c r="P86" s="37" t="s">
        <v>38</v>
      </c>
      <c r="Q86" s="2" t="s">
        <v>38</v>
      </c>
    </row>
    <row r="87" spans="1:17" ht="128.25" thickBot="1">
      <c r="A87" s="14" t="s">
        <v>54</v>
      </c>
      <c r="B87" s="16" t="s">
        <v>50</v>
      </c>
      <c r="C87" s="51" t="s">
        <v>38</v>
      </c>
      <c r="D87" s="36" t="s">
        <v>38</v>
      </c>
      <c r="E87" s="35" t="s">
        <v>38</v>
      </c>
      <c r="F87" s="52" t="s">
        <v>38</v>
      </c>
      <c r="G87" s="37" t="s">
        <v>39</v>
      </c>
      <c r="H87" s="41">
        <v>100</v>
      </c>
      <c r="I87" s="37">
        <v>100</v>
      </c>
      <c r="J87" s="37">
        <v>0</v>
      </c>
      <c r="K87" s="37">
        <v>0</v>
      </c>
      <c r="L87" s="37">
        <v>2</v>
      </c>
      <c r="M87" s="42">
        <v>0</v>
      </c>
      <c r="N87" s="42">
        <v>0</v>
      </c>
      <c r="O87" s="43">
        <v>46022</v>
      </c>
      <c r="P87" s="44">
        <v>46022</v>
      </c>
      <c r="Q87" s="2"/>
    </row>
    <row r="88" spans="1:17" ht="64.5" thickBot="1">
      <c r="A88" s="12" t="s">
        <v>69</v>
      </c>
      <c r="B88" s="16" t="s">
        <v>99</v>
      </c>
      <c r="C88" s="35">
        <v>360000</v>
      </c>
      <c r="D88" s="36">
        <v>322526.38</v>
      </c>
      <c r="E88" s="35">
        <v>322526.38</v>
      </c>
      <c r="F88" s="36">
        <f>C88-E88</f>
        <v>37473.619999999995</v>
      </c>
      <c r="G88" s="37" t="s">
        <v>38</v>
      </c>
      <c r="H88" s="37" t="s">
        <v>38</v>
      </c>
      <c r="I88" s="37" t="s">
        <v>38</v>
      </c>
      <c r="J88" s="37" t="s">
        <v>38</v>
      </c>
      <c r="K88" s="37" t="s">
        <v>38</v>
      </c>
      <c r="L88" s="37" t="s">
        <v>38</v>
      </c>
      <c r="M88" s="37" t="s">
        <v>38</v>
      </c>
      <c r="N88" s="37" t="s">
        <v>38</v>
      </c>
      <c r="O88" s="37" t="s">
        <v>38</v>
      </c>
      <c r="P88" s="37" t="s">
        <v>38</v>
      </c>
      <c r="Q88" s="2" t="s">
        <v>38</v>
      </c>
    </row>
    <row r="89" spans="1:17" ht="90" thickBot="1">
      <c r="A89" s="14" t="s">
        <v>70</v>
      </c>
      <c r="B89" s="16" t="s">
        <v>41</v>
      </c>
      <c r="C89" s="51" t="s">
        <v>38</v>
      </c>
      <c r="D89" s="36" t="s">
        <v>38</v>
      </c>
      <c r="E89" s="35" t="s">
        <v>38</v>
      </c>
      <c r="F89" s="52" t="s">
        <v>38</v>
      </c>
      <c r="G89" s="37" t="s">
        <v>39</v>
      </c>
      <c r="H89" s="41">
        <v>100</v>
      </c>
      <c r="I89" s="37">
        <v>100</v>
      </c>
      <c r="J89" s="37">
        <v>89.59</v>
      </c>
      <c r="K89" s="37">
        <v>89.59</v>
      </c>
      <c r="L89" s="37">
        <v>1</v>
      </c>
      <c r="M89" s="42">
        <v>0</v>
      </c>
      <c r="N89" s="42">
        <v>0</v>
      </c>
      <c r="O89" s="43">
        <v>46022</v>
      </c>
      <c r="P89" s="44">
        <v>46022</v>
      </c>
      <c r="Q89" s="2"/>
    </row>
    <row r="90" spans="1:17" ht="15.75" thickBot="1">
      <c r="C90" s="48"/>
      <c r="D90" s="46"/>
      <c r="E90" s="46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</row>
    <row r="91" spans="1:17" ht="75.75" thickBot="1">
      <c r="A91" s="19" t="s">
        <v>71</v>
      </c>
      <c r="B91" s="20" t="s">
        <v>113</v>
      </c>
      <c r="C91" s="31">
        <f>C92+C94+C96+C98</f>
        <v>1521500</v>
      </c>
      <c r="D91" s="31">
        <f t="shared" ref="D91:F91" si="16">D92+D94+D96+D98</f>
        <v>491082.45</v>
      </c>
      <c r="E91" s="31">
        <f t="shared" si="16"/>
        <v>491082.45</v>
      </c>
      <c r="F91" s="31">
        <f t="shared" si="16"/>
        <v>1030417.55</v>
      </c>
      <c r="G91" s="32" t="s">
        <v>38</v>
      </c>
      <c r="H91" s="32" t="s">
        <v>38</v>
      </c>
      <c r="I91" s="32" t="s">
        <v>38</v>
      </c>
      <c r="J91" s="32" t="s">
        <v>38</v>
      </c>
      <c r="K91" s="32" t="s">
        <v>38</v>
      </c>
      <c r="L91" s="32">
        <f>L93+L95+L97+L99</f>
        <v>6</v>
      </c>
      <c r="M91" s="32">
        <f t="shared" ref="M91:N91" si="17">M93+M95+M97+M99</f>
        <v>2</v>
      </c>
      <c r="N91" s="32">
        <f t="shared" si="17"/>
        <v>2</v>
      </c>
      <c r="O91" s="33">
        <v>46022</v>
      </c>
      <c r="P91" s="34">
        <v>46022</v>
      </c>
      <c r="Q91" s="22" t="s">
        <v>120</v>
      </c>
    </row>
    <row r="92" spans="1:17" ht="90" thickBot="1">
      <c r="A92" s="12" t="s">
        <v>23</v>
      </c>
      <c r="B92" s="16" t="s">
        <v>104</v>
      </c>
      <c r="C92" s="35">
        <v>248000</v>
      </c>
      <c r="D92" s="36">
        <v>78706.179999999993</v>
      </c>
      <c r="E92" s="35">
        <v>78706.179999999993</v>
      </c>
      <c r="F92" s="36">
        <f>C92-E92</f>
        <v>169293.82</v>
      </c>
      <c r="G92" s="37" t="s">
        <v>38</v>
      </c>
      <c r="H92" s="37" t="s">
        <v>38</v>
      </c>
      <c r="I92" s="37" t="s">
        <v>38</v>
      </c>
      <c r="J92" s="37" t="s">
        <v>38</v>
      </c>
      <c r="K92" s="37" t="s">
        <v>38</v>
      </c>
      <c r="L92" s="37" t="s">
        <v>38</v>
      </c>
      <c r="M92" s="37" t="s">
        <v>38</v>
      </c>
      <c r="N92" s="37" t="s">
        <v>38</v>
      </c>
      <c r="O92" s="37" t="s">
        <v>38</v>
      </c>
      <c r="P92" s="37" t="s">
        <v>38</v>
      </c>
      <c r="Q92" s="2" t="s">
        <v>38</v>
      </c>
    </row>
    <row r="93" spans="1:17" ht="115.5" thickBot="1">
      <c r="A93" s="14" t="s">
        <v>28</v>
      </c>
      <c r="B93" s="16" t="s">
        <v>37</v>
      </c>
      <c r="C93" s="51" t="s">
        <v>38</v>
      </c>
      <c r="D93" s="36" t="s">
        <v>38</v>
      </c>
      <c r="E93" s="35" t="s">
        <v>38</v>
      </c>
      <c r="F93" s="52" t="s">
        <v>38</v>
      </c>
      <c r="G93" s="37" t="s">
        <v>39</v>
      </c>
      <c r="H93" s="41">
        <v>100</v>
      </c>
      <c r="I93" s="37">
        <v>100</v>
      </c>
      <c r="J93" s="37">
        <v>100</v>
      </c>
      <c r="K93" s="37">
        <v>100</v>
      </c>
      <c r="L93" s="37">
        <v>2</v>
      </c>
      <c r="M93" s="42">
        <v>2</v>
      </c>
      <c r="N93" s="42">
        <v>2</v>
      </c>
      <c r="O93" s="43">
        <v>46022</v>
      </c>
      <c r="P93" s="44">
        <v>46022</v>
      </c>
      <c r="Q93" s="2"/>
    </row>
    <row r="94" spans="1:17" ht="141" thickBot="1">
      <c r="A94" s="12" t="s">
        <v>26</v>
      </c>
      <c r="B94" s="16" t="s">
        <v>105</v>
      </c>
      <c r="C94" s="35">
        <f>950800+237700</f>
        <v>1188500</v>
      </c>
      <c r="D94" s="36">
        <f>329901.02+82475.25</f>
        <v>412376.27</v>
      </c>
      <c r="E94" s="35">
        <v>412376.27</v>
      </c>
      <c r="F94" s="36">
        <f>C94-E94</f>
        <v>776123.73</v>
      </c>
      <c r="G94" s="37" t="s">
        <v>38</v>
      </c>
      <c r="H94" s="37" t="s">
        <v>38</v>
      </c>
      <c r="I94" s="37" t="s">
        <v>38</v>
      </c>
      <c r="J94" s="37" t="s">
        <v>38</v>
      </c>
      <c r="K94" s="37" t="s">
        <v>38</v>
      </c>
      <c r="L94" s="37" t="s">
        <v>38</v>
      </c>
      <c r="M94" s="37" t="s">
        <v>38</v>
      </c>
      <c r="N94" s="37" t="s">
        <v>38</v>
      </c>
      <c r="O94" s="37" t="s">
        <v>38</v>
      </c>
      <c r="P94" s="37" t="s">
        <v>38</v>
      </c>
      <c r="Q94" s="2" t="s">
        <v>38</v>
      </c>
    </row>
    <row r="95" spans="1:17" ht="243" thickBot="1">
      <c r="A95" s="14" t="s">
        <v>34</v>
      </c>
      <c r="B95" s="16" t="s">
        <v>48</v>
      </c>
      <c r="C95" s="51" t="s">
        <v>38</v>
      </c>
      <c r="D95" s="36" t="s">
        <v>38</v>
      </c>
      <c r="E95" s="35" t="s">
        <v>38</v>
      </c>
      <c r="F95" s="52" t="s">
        <v>38</v>
      </c>
      <c r="G95" s="37" t="s">
        <v>39</v>
      </c>
      <c r="H95" s="41">
        <v>100</v>
      </c>
      <c r="I95" s="37">
        <v>100</v>
      </c>
      <c r="J95" s="37">
        <v>34.700000000000003</v>
      </c>
      <c r="K95" s="37">
        <v>34.700000000000003</v>
      </c>
      <c r="L95" s="37">
        <v>1</v>
      </c>
      <c r="M95" s="42">
        <v>0</v>
      </c>
      <c r="N95" s="42">
        <v>0</v>
      </c>
      <c r="O95" s="43">
        <v>46022</v>
      </c>
      <c r="P95" s="44">
        <v>46022</v>
      </c>
      <c r="Q95" s="2"/>
    </row>
    <row r="96" spans="1:17" ht="77.25" thickBot="1">
      <c r="A96" s="12" t="s">
        <v>33</v>
      </c>
      <c r="B96" s="16" t="s">
        <v>98</v>
      </c>
      <c r="C96" s="35">
        <v>25000</v>
      </c>
      <c r="D96" s="36">
        <v>0</v>
      </c>
      <c r="E96" s="35">
        <v>0</v>
      </c>
      <c r="F96" s="36">
        <v>25000</v>
      </c>
      <c r="G96" s="37" t="s">
        <v>38</v>
      </c>
      <c r="H96" s="37" t="s">
        <v>38</v>
      </c>
      <c r="I96" s="37" t="s">
        <v>38</v>
      </c>
      <c r="J96" s="37" t="s">
        <v>38</v>
      </c>
      <c r="K96" s="37" t="s">
        <v>38</v>
      </c>
      <c r="L96" s="37" t="s">
        <v>38</v>
      </c>
      <c r="M96" s="37" t="s">
        <v>38</v>
      </c>
      <c r="N96" s="37" t="s">
        <v>38</v>
      </c>
      <c r="O96" s="37" t="s">
        <v>38</v>
      </c>
      <c r="P96" s="37" t="s">
        <v>38</v>
      </c>
      <c r="Q96" s="2" t="s">
        <v>38</v>
      </c>
    </row>
    <row r="97" spans="1:17" ht="128.25" thickBot="1">
      <c r="A97" s="14" t="s">
        <v>35</v>
      </c>
      <c r="B97" s="16" t="s">
        <v>50</v>
      </c>
      <c r="C97" s="51" t="s">
        <v>38</v>
      </c>
      <c r="D97" s="36" t="s">
        <v>38</v>
      </c>
      <c r="E97" s="35" t="s">
        <v>38</v>
      </c>
      <c r="F97" s="52" t="s">
        <v>38</v>
      </c>
      <c r="G97" s="37" t="s">
        <v>39</v>
      </c>
      <c r="H97" s="41">
        <v>100</v>
      </c>
      <c r="I97" s="37">
        <v>100</v>
      </c>
      <c r="J97" s="37">
        <v>0</v>
      </c>
      <c r="K97" s="37">
        <v>0</v>
      </c>
      <c r="L97" s="37">
        <v>2</v>
      </c>
      <c r="M97" s="42">
        <v>0</v>
      </c>
      <c r="N97" s="42">
        <v>0</v>
      </c>
      <c r="O97" s="43">
        <v>46022</v>
      </c>
      <c r="P97" s="44">
        <v>46022</v>
      </c>
      <c r="Q97" s="2"/>
    </row>
    <row r="98" spans="1:17" ht="64.5" thickBot="1">
      <c r="A98" s="12" t="s">
        <v>51</v>
      </c>
      <c r="B98" s="16" t="s">
        <v>99</v>
      </c>
      <c r="C98" s="35">
        <v>60000</v>
      </c>
      <c r="D98" s="36">
        <v>0</v>
      </c>
      <c r="E98" s="35">
        <v>0</v>
      </c>
      <c r="F98" s="36">
        <v>60000</v>
      </c>
      <c r="G98" s="37" t="s">
        <v>38</v>
      </c>
      <c r="H98" s="37" t="s">
        <v>38</v>
      </c>
      <c r="I98" s="37" t="s">
        <v>38</v>
      </c>
      <c r="J98" s="37" t="s">
        <v>38</v>
      </c>
      <c r="K98" s="37" t="s">
        <v>38</v>
      </c>
      <c r="L98" s="37" t="s">
        <v>38</v>
      </c>
      <c r="M98" s="37" t="s">
        <v>38</v>
      </c>
      <c r="N98" s="37" t="s">
        <v>38</v>
      </c>
      <c r="O98" s="37" t="s">
        <v>38</v>
      </c>
      <c r="P98" s="37" t="s">
        <v>38</v>
      </c>
      <c r="Q98" s="2" t="s">
        <v>38</v>
      </c>
    </row>
    <row r="99" spans="1:17" ht="90" thickBot="1">
      <c r="A99" s="14" t="s">
        <v>52</v>
      </c>
      <c r="B99" s="16" t="s">
        <v>41</v>
      </c>
      <c r="C99" s="37" t="s">
        <v>38</v>
      </c>
      <c r="D99" s="38" t="s">
        <v>38</v>
      </c>
      <c r="E99" s="39" t="s">
        <v>38</v>
      </c>
      <c r="F99" s="40" t="s">
        <v>38</v>
      </c>
      <c r="G99" s="37" t="s">
        <v>39</v>
      </c>
      <c r="H99" s="41">
        <v>100</v>
      </c>
      <c r="I99" s="37">
        <v>100</v>
      </c>
      <c r="J99" s="37">
        <v>0</v>
      </c>
      <c r="K99" s="37">
        <v>0</v>
      </c>
      <c r="L99" s="37">
        <v>1</v>
      </c>
      <c r="M99" s="42">
        <v>0</v>
      </c>
      <c r="N99" s="42">
        <v>0</v>
      </c>
      <c r="O99" s="43">
        <v>46022</v>
      </c>
      <c r="P99" s="44">
        <v>46022</v>
      </c>
      <c r="Q99" s="2"/>
    </row>
    <row r="100" spans="1:17" ht="15.75" thickBot="1">
      <c r="C100" s="48"/>
      <c r="D100" s="46"/>
      <c r="E100" s="46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7" ht="75.75" thickBot="1">
      <c r="A101" s="19" t="s">
        <v>72</v>
      </c>
      <c r="B101" s="20" t="s">
        <v>73</v>
      </c>
      <c r="C101" s="31">
        <f>C102+C104+C106</f>
        <v>373600</v>
      </c>
      <c r="D101" s="31">
        <f t="shared" ref="D101:F101" si="18">D102+D104+D106</f>
        <v>137874</v>
      </c>
      <c r="E101" s="31">
        <f t="shared" si="18"/>
        <v>137874</v>
      </c>
      <c r="F101" s="31">
        <f t="shared" si="18"/>
        <v>235726</v>
      </c>
      <c r="G101" s="32" t="s">
        <v>38</v>
      </c>
      <c r="H101" s="32" t="s">
        <v>38</v>
      </c>
      <c r="I101" s="32" t="s">
        <v>38</v>
      </c>
      <c r="J101" s="32" t="s">
        <v>38</v>
      </c>
      <c r="K101" s="32" t="s">
        <v>38</v>
      </c>
      <c r="L101" s="32">
        <f>L103+L105+L107</f>
        <v>4</v>
      </c>
      <c r="M101" s="32">
        <f t="shared" ref="M101:N101" si="19">M103+M105+M107</f>
        <v>2</v>
      </c>
      <c r="N101" s="32">
        <f t="shared" si="19"/>
        <v>2</v>
      </c>
      <c r="O101" s="33">
        <v>46022</v>
      </c>
      <c r="P101" s="34">
        <v>46022</v>
      </c>
      <c r="Q101" s="22" t="s">
        <v>120</v>
      </c>
    </row>
    <row r="102" spans="1:17" ht="90" thickBot="1">
      <c r="A102" s="12" t="s">
        <v>23</v>
      </c>
      <c r="B102" s="16" t="s">
        <v>104</v>
      </c>
      <c r="C102" s="35">
        <v>110000</v>
      </c>
      <c r="D102" s="36">
        <v>43120</v>
      </c>
      <c r="E102" s="35">
        <v>43120</v>
      </c>
      <c r="F102" s="36">
        <f>C102-E102</f>
        <v>66880</v>
      </c>
      <c r="G102" s="37" t="s">
        <v>38</v>
      </c>
      <c r="H102" s="37" t="s">
        <v>38</v>
      </c>
      <c r="I102" s="37" t="s">
        <v>38</v>
      </c>
      <c r="J102" s="37" t="s">
        <v>38</v>
      </c>
      <c r="K102" s="37" t="s">
        <v>38</v>
      </c>
      <c r="L102" s="37" t="s">
        <v>38</v>
      </c>
      <c r="M102" s="37" t="s">
        <v>38</v>
      </c>
      <c r="N102" s="37" t="s">
        <v>38</v>
      </c>
      <c r="O102" s="37" t="s">
        <v>38</v>
      </c>
      <c r="P102" s="37" t="s">
        <v>38</v>
      </c>
      <c r="Q102" s="2" t="s">
        <v>38</v>
      </c>
    </row>
    <row r="103" spans="1:17" ht="115.5" thickBot="1">
      <c r="A103" s="14" t="s">
        <v>28</v>
      </c>
      <c r="B103" s="16" t="s">
        <v>37</v>
      </c>
      <c r="C103" s="37" t="s">
        <v>38</v>
      </c>
      <c r="D103" s="38" t="s">
        <v>38</v>
      </c>
      <c r="E103" s="39" t="s">
        <v>38</v>
      </c>
      <c r="F103" s="40" t="s">
        <v>38</v>
      </c>
      <c r="G103" s="37" t="s">
        <v>39</v>
      </c>
      <c r="H103" s="41">
        <v>100</v>
      </c>
      <c r="I103" s="37">
        <v>100</v>
      </c>
      <c r="J103" s="37">
        <v>100</v>
      </c>
      <c r="K103" s="37">
        <v>100</v>
      </c>
      <c r="L103" s="37">
        <v>2</v>
      </c>
      <c r="M103" s="42">
        <v>2</v>
      </c>
      <c r="N103" s="42">
        <v>2</v>
      </c>
      <c r="O103" s="43">
        <v>46022</v>
      </c>
      <c r="P103" s="44">
        <v>46022</v>
      </c>
      <c r="Q103" s="2"/>
    </row>
    <row r="104" spans="1:17" ht="141" thickBot="1">
      <c r="A104" s="12" t="s">
        <v>26</v>
      </c>
      <c r="B104" s="16" t="s">
        <v>105</v>
      </c>
      <c r="C104" s="35">
        <f>178900+44700</f>
        <v>223600</v>
      </c>
      <c r="D104" s="36">
        <f>75803.2+18950.8</f>
        <v>94754</v>
      </c>
      <c r="E104" s="35">
        <v>94754</v>
      </c>
      <c r="F104" s="36">
        <f>C104-E104</f>
        <v>128846</v>
      </c>
      <c r="G104" s="37" t="s">
        <v>38</v>
      </c>
      <c r="H104" s="37" t="s">
        <v>38</v>
      </c>
      <c r="I104" s="37" t="s">
        <v>38</v>
      </c>
      <c r="J104" s="37" t="s">
        <v>38</v>
      </c>
      <c r="K104" s="37" t="s">
        <v>38</v>
      </c>
      <c r="L104" s="37" t="s">
        <v>38</v>
      </c>
      <c r="M104" s="37" t="s">
        <v>38</v>
      </c>
      <c r="N104" s="37" t="s">
        <v>38</v>
      </c>
      <c r="O104" s="37" t="s">
        <v>38</v>
      </c>
      <c r="P104" s="37" t="s">
        <v>38</v>
      </c>
      <c r="Q104" s="2" t="s">
        <v>38</v>
      </c>
    </row>
    <row r="105" spans="1:17" ht="243" thickBot="1">
      <c r="A105" s="14" t="s">
        <v>34</v>
      </c>
      <c r="B105" s="16" t="s">
        <v>48</v>
      </c>
      <c r="C105" s="51" t="s">
        <v>38</v>
      </c>
      <c r="D105" s="36" t="s">
        <v>38</v>
      </c>
      <c r="E105" s="35" t="s">
        <v>38</v>
      </c>
      <c r="F105" s="52" t="s">
        <v>38</v>
      </c>
      <c r="G105" s="37" t="s">
        <v>39</v>
      </c>
      <c r="H105" s="41">
        <v>100</v>
      </c>
      <c r="I105" s="37">
        <v>100</v>
      </c>
      <c r="J105" s="37">
        <v>42.38</v>
      </c>
      <c r="K105" s="37">
        <v>42.38</v>
      </c>
      <c r="L105" s="37">
        <v>1</v>
      </c>
      <c r="M105" s="42">
        <v>0</v>
      </c>
      <c r="N105" s="42">
        <v>0</v>
      </c>
      <c r="O105" s="43">
        <v>46022</v>
      </c>
      <c r="P105" s="44">
        <v>46022</v>
      </c>
      <c r="Q105" s="2"/>
    </row>
    <row r="106" spans="1:17" ht="64.5" thickBot="1">
      <c r="A106" s="12" t="s">
        <v>33</v>
      </c>
      <c r="B106" s="16" t="s">
        <v>99</v>
      </c>
      <c r="C106" s="35">
        <v>40000</v>
      </c>
      <c r="D106" s="36">
        <v>0</v>
      </c>
      <c r="E106" s="35">
        <v>0</v>
      </c>
      <c r="F106" s="36">
        <v>40000</v>
      </c>
      <c r="G106" s="37" t="s">
        <v>38</v>
      </c>
      <c r="H106" s="37" t="s">
        <v>38</v>
      </c>
      <c r="I106" s="37" t="s">
        <v>38</v>
      </c>
      <c r="J106" s="37" t="s">
        <v>38</v>
      </c>
      <c r="K106" s="37" t="s">
        <v>38</v>
      </c>
      <c r="L106" s="37" t="s">
        <v>38</v>
      </c>
      <c r="M106" s="37" t="s">
        <v>38</v>
      </c>
      <c r="N106" s="37" t="s">
        <v>38</v>
      </c>
      <c r="O106" s="37" t="s">
        <v>38</v>
      </c>
      <c r="P106" s="37" t="s">
        <v>38</v>
      </c>
      <c r="Q106" s="2" t="s">
        <v>38</v>
      </c>
    </row>
    <row r="107" spans="1:17" ht="90" thickBot="1">
      <c r="A107" s="14" t="s">
        <v>35</v>
      </c>
      <c r="B107" s="16" t="s">
        <v>41</v>
      </c>
      <c r="C107" s="37" t="s">
        <v>38</v>
      </c>
      <c r="D107" s="38" t="s">
        <v>38</v>
      </c>
      <c r="E107" s="39" t="s">
        <v>38</v>
      </c>
      <c r="F107" s="40" t="s">
        <v>38</v>
      </c>
      <c r="G107" s="37" t="s">
        <v>39</v>
      </c>
      <c r="H107" s="41">
        <v>100</v>
      </c>
      <c r="I107" s="37">
        <v>100</v>
      </c>
      <c r="J107" s="37">
        <v>0</v>
      </c>
      <c r="K107" s="37">
        <v>0</v>
      </c>
      <c r="L107" s="37">
        <v>1</v>
      </c>
      <c r="M107" s="42">
        <v>0</v>
      </c>
      <c r="N107" s="42">
        <v>0</v>
      </c>
      <c r="O107" s="43">
        <v>46022</v>
      </c>
      <c r="P107" s="44">
        <v>46022</v>
      </c>
      <c r="Q107" s="2"/>
    </row>
    <row r="108" spans="1:17" ht="15.75" thickBot="1">
      <c r="C108" s="48"/>
      <c r="D108" s="46"/>
      <c r="E108" s="46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</row>
    <row r="109" spans="1:17" ht="75.75" thickBot="1">
      <c r="A109" s="19" t="s">
        <v>74</v>
      </c>
      <c r="B109" s="20" t="s">
        <v>75</v>
      </c>
      <c r="C109" s="31">
        <f>C110+C112+C114+C116</f>
        <v>878800</v>
      </c>
      <c r="D109" s="31">
        <f t="shared" ref="D109:F109" si="20">D110+D112+D114+D116</f>
        <v>431616</v>
      </c>
      <c r="E109" s="31">
        <f t="shared" si="20"/>
        <v>431616</v>
      </c>
      <c r="F109" s="31">
        <f t="shared" si="20"/>
        <v>447184</v>
      </c>
      <c r="G109" s="32" t="s">
        <v>38</v>
      </c>
      <c r="H109" s="32" t="s">
        <v>38</v>
      </c>
      <c r="I109" s="32" t="s">
        <v>38</v>
      </c>
      <c r="J109" s="32" t="s">
        <v>38</v>
      </c>
      <c r="K109" s="32" t="s">
        <v>38</v>
      </c>
      <c r="L109" s="32">
        <f>L111+L113+L115+L117</f>
        <v>6</v>
      </c>
      <c r="M109" s="32">
        <f t="shared" ref="M109:N109" si="21">M111+M113+M115+M117</f>
        <v>2</v>
      </c>
      <c r="N109" s="32">
        <f t="shared" si="21"/>
        <v>2</v>
      </c>
      <c r="O109" s="33">
        <v>46022</v>
      </c>
      <c r="P109" s="34">
        <v>46022</v>
      </c>
      <c r="Q109" s="22" t="s">
        <v>120</v>
      </c>
    </row>
    <row r="110" spans="1:17" ht="90" thickBot="1">
      <c r="A110" s="12" t="s">
        <v>23</v>
      </c>
      <c r="B110" s="16" t="s">
        <v>104</v>
      </c>
      <c r="C110" s="35">
        <v>235000</v>
      </c>
      <c r="D110" s="36">
        <v>130020</v>
      </c>
      <c r="E110" s="35">
        <v>130020</v>
      </c>
      <c r="F110" s="36">
        <f>C110-E110</f>
        <v>104980</v>
      </c>
      <c r="G110" s="37" t="s">
        <v>38</v>
      </c>
      <c r="H110" s="37" t="s">
        <v>38</v>
      </c>
      <c r="I110" s="37" t="s">
        <v>38</v>
      </c>
      <c r="J110" s="37" t="s">
        <v>38</v>
      </c>
      <c r="K110" s="37" t="s">
        <v>38</v>
      </c>
      <c r="L110" s="37" t="s">
        <v>38</v>
      </c>
      <c r="M110" s="37" t="s">
        <v>38</v>
      </c>
      <c r="N110" s="37" t="s">
        <v>38</v>
      </c>
      <c r="O110" s="37" t="s">
        <v>38</v>
      </c>
      <c r="P110" s="37" t="s">
        <v>38</v>
      </c>
      <c r="Q110" s="2" t="s">
        <v>38</v>
      </c>
    </row>
    <row r="111" spans="1:17" ht="115.5" thickBot="1">
      <c r="A111" s="14" t="s">
        <v>28</v>
      </c>
      <c r="B111" s="16" t="s">
        <v>37</v>
      </c>
      <c r="C111" s="51" t="s">
        <v>38</v>
      </c>
      <c r="D111" s="36" t="s">
        <v>38</v>
      </c>
      <c r="E111" s="35" t="s">
        <v>38</v>
      </c>
      <c r="F111" s="52" t="s">
        <v>38</v>
      </c>
      <c r="G111" s="37" t="s">
        <v>39</v>
      </c>
      <c r="H111" s="41">
        <v>100</v>
      </c>
      <c r="I111" s="37">
        <v>100</v>
      </c>
      <c r="J111" s="37">
        <v>100</v>
      </c>
      <c r="K111" s="37">
        <v>100</v>
      </c>
      <c r="L111" s="37">
        <v>2</v>
      </c>
      <c r="M111" s="42">
        <v>2</v>
      </c>
      <c r="N111" s="42">
        <v>2</v>
      </c>
      <c r="O111" s="43">
        <v>46022</v>
      </c>
      <c r="P111" s="44">
        <v>46022</v>
      </c>
      <c r="Q111" s="2"/>
    </row>
    <row r="112" spans="1:17" ht="141" thickBot="1">
      <c r="A112" s="12" t="s">
        <v>26</v>
      </c>
      <c r="B112" s="16" t="s">
        <v>105</v>
      </c>
      <c r="C112" s="35">
        <f>397600+99400</f>
        <v>497000</v>
      </c>
      <c r="D112" s="36">
        <f>223836.8+55959.2</f>
        <v>279796</v>
      </c>
      <c r="E112" s="35">
        <v>279796</v>
      </c>
      <c r="F112" s="36">
        <f>C112-E112</f>
        <v>217204</v>
      </c>
      <c r="G112" s="37" t="s">
        <v>38</v>
      </c>
      <c r="H112" s="37" t="s">
        <v>38</v>
      </c>
      <c r="I112" s="37" t="s">
        <v>38</v>
      </c>
      <c r="J112" s="37" t="s">
        <v>38</v>
      </c>
      <c r="K112" s="37" t="s">
        <v>38</v>
      </c>
      <c r="L112" s="37" t="s">
        <v>38</v>
      </c>
      <c r="M112" s="37" t="s">
        <v>38</v>
      </c>
      <c r="N112" s="37" t="s">
        <v>38</v>
      </c>
      <c r="O112" s="37" t="s">
        <v>38</v>
      </c>
      <c r="P112" s="37" t="s">
        <v>38</v>
      </c>
      <c r="Q112" s="2" t="s">
        <v>38</v>
      </c>
    </row>
    <row r="113" spans="1:17" ht="243" thickBot="1">
      <c r="A113" s="14" t="s">
        <v>34</v>
      </c>
      <c r="B113" s="16" t="s">
        <v>48</v>
      </c>
      <c r="C113" s="51" t="s">
        <v>38</v>
      </c>
      <c r="D113" s="36" t="s">
        <v>38</v>
      </c>
      <c r="E113" s="35" t="s">
        <v>38</v>
      </c>
      <c r="F113" s="52" t="s">
        <v>38</v>
      </c>
      <c r="G113" s="37" t="s">
        <v>39</v>
      </c>
      <c r="H113" s="41">
        <v>100</v>
      </c>
      <c r="I113" s="37">
        <v>100</v>
      </c>
      <c r="J113" s="37">
        <v>56.3</v>
      </c>
      <c r="K113" s="37">
        <v>56.3</v>
      </c>
      <c r="L113" s="37">
        <v>1</v>
      </c>
      <c r="M113" s="42">
        <v>0</v>
      </c>
      <c r="N113" s="42">
        <v>0</v>
      </c>
      <c r="O113" s="43">
        <v>46022</v>
      </c>
      <c r="P113" s="44">
        <v>46022</v>
      </c>
      <c r="Q113" s="2"/>
    </row>
    <row r="114" spans="1:17" ht="77.25" thickBot="1">
      <c r="A114" s="12" t="s">
        <v>33</v>
      </c>
      <c r="B114" s="16" t="s">
        <v>98</v>
      </c>
      <c r="C114" s="35">
        <f>10000+15000+21800</f>
        <v>46800</v>
      </c>
      <c r="D114" s="36">
        <v>21800</v>
      </c>
      <c r="E114" s="35">
        <v>21800</v>
      </c>
      <c r="F114" s="36">
        <f>C114-E114</f>
        <v>25000</v>
      </c>
      <c r="G114" s="37" t="s">
        <v>38</v>
      </c>
      <c r="H114" s="37" t="s">
        <v>38</v>
      </c>
      <c r="I114" s="37" t="s">
        <v>38</v>
      </c>
      <c r="J114" s="37" t="s">
        <v>38</v>
      </c>
      <c r="K114" s="37" t="s">
        <v>38</v>
      </c>
      <c r="L114" s="37" t="s">
        <v>38</v>
      </c>
      <c r="M114" s="37" t="s">
        <v>38</v>
      </c>
      <c r="N114" s="37" t="s">
        <v>38</v>
      </c>
      <c r="O114" s="37" t="s">
        <v>38</v>
      </c>
      <c r="P114" s="37" t="s">
        <v>38</v>
      </c>
      <c r="Q114" s="2" t="s">
        <v>38</v>
      </c>
    </row>
    <row r="115" spans="1:17" ht="128.25" thickBot="1">
      <c r="A115" s="14" t="s">
        <v>35</v>
      </c>
      <c r="B115" s="16" t="s">
        <v>50</v>
      </c>
      <c r="C115" s="51" t="s">
        <v>38</v>
      </c>
      <c r="D115" s="36" t="s">
        <v>38</v>
      </c>
      <c r="E115" s="35" t="s">
        <v>38</v>
      </c>
      <c r="F115" s="52" t="s">
        <v>38</v>
      </c>
      <c r="G115" s="37" t="s">
        <v>39</v>
      </c>
      <c r="H115" s="41">
        <v>100</v>
      </c>
      <c r="I115" s="37">
        <v>100</v>
      </c>
      <c r="J115" s="37">
        <v>46.58</v>
      </c>
      <c r="K115" s="37">
        <v>46.58</v>
      </c>
      <c r="L115" s="37">
        <v>2</v>
      </c>
      <c r="M115" s="42">
        <v>0</v>
      </c>
      <c r="N115" s="42">
        <v>0</v>
      </c>
      <c r="O115" s="43">
        <v>46022</v>
      </c>
      <c r="P115" s="44">
        <v>46022</v>
      </c>
      <c r="Q115" s="2"/>
    </row>
    <row r="116" spans="1:17" ht="64.5" thickBot="1">
      <c r="A116" s="12" t="s">
        <v>51</v>
      </c>
      <c r="B116" s="16" t="s">
        <v>99</v>
      </c>
      <c r="C116" s="35">
        <v>100000</v>
      </c>
      <c r="D116" s="36">
        <v>0</v>
      </c>
      <c r="E116" s="35">
        <v>0</v>
      </c>
      <c r="F116" s="36">
        <f>C116-E116</f>
        <v>100000</v>
      </c>
      <c r="G116" s="37" t="s">
        <v>38</v>
      </c>
      <c r="H116" s="37" t="s">
        <v>38</v>
      </c>
      <c r="I116" s="37" t="s">
        <v>38</v>
      </c>
      <c r="J116" s="37" t="s">
        <v>38</v>
      </c>
      <c r="K116" s="37" t="s">
        <v>38</v>
      </c>
      <c r="L116" s="37" t="s">
        <v>38</v>
      </c>
      <c r="M116" s="37" t="s">
        <v>38</v>
      </c>
      <c r="N116" s="37" t="s">
        <v>38</v>
      </c>
      <c r="O116" s="37" t="s">
        <v>38</v>
      </c>
      <c r="P116" s="37" t="s">
        <v>38</v>
      </c>
      <c r="Q116" s="2" t="s">
        <v>38</v>
      </c>
    </row>
    <row r="117" spans="1:17" ht="90" thickBot="1">
      <c r="A117" s="14" t="s">
        <v>52</v>
      </c>
      <c r="B117" s="16" t="s">
        <v>41</v>
      </c>
      <c r="C117" s="37" t="s">
        <v>38</v>
      </c>
      <c r="D117" s="38" t="s">
        <v>38</v>
      </c>
      <c r="E117" s="39" t="s">
        <v>38</v>
      </c>
      <c r="F117" s="40" t="s">
        <v>38</v>
      </c>
      <c r="G117" s="37" t="s">
        <v>39</v>
      </c>
      <c r="H117" s="41">
        <v>100</v>
      </c>
      <c r="I117" s="37">
        <v>100</v>
      </c>
      <c r="J117" s="37">
        <v>0</v>
      </c>
      <c r="K117" s="37">
        <v>0</v>
      </c>
      <c r="L117" s="37">
        <v>1</v>
      </c>
      <c r="M117" s="42">
        <v>0</v>
      </c>
      <c r="N117" s="42">
        <v>0</v>
      </c>
      <c r="O117" s="43">
        <v>46022</v>
      </c>
      <c r="P117" s="44">
        <v>46022</v>
      </c>
      <c r="Q117" s="2"/>
    </row>
    <row r="118" spans="1:17" ht="15.75" thickBot="1">
      <c r="C118" s="48"/>
      <c r="D118" s="46"/>
      <c r="E118" s="46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</row>
    <row r="119" spans="1:17" ht="75.75" thickBot="1">
      <c r="A119" s="19" t="s">
        <v>76</v>
      </c>
      <c r="B119" s="20" t="s">
        <v>77</v>
      </c>
      <c r="C119" s="31">
        <f>C120+C122+C124+C126+C128</f>
        <v>1728966.4</v>
      </c>
      <c r="D119" s="31">
        <f t="shared" ref="D119:F119" si="22">D120+D122+D124+D126+D128</f>
        <v>591868.39</v>
      </c>
      <c r="E119" s="31">
        <f t="shared" si="22"/>
        <v>591868.39</v>
      </c>
      <c r="F119" s="31">
        <f t="shared" si="22"/>
        <v>1137098.01</v>
      </c>
      <c r="G119" s="32" t="s">
        <v>38</v>
      </c>
      <c r="H119" s="32" t="s">
        <v>38</v>
      </c>
      <c r="I119" s="32" t="s">
        <v>38</v>
      </c>
      <c r="J119" s="32" t="s">
        <v>38</v>
      </c>
      <c r="K119" s="32" t="s">
        <v>38</v>
      </c>
      <c r="L119" s="32">
        <f>L121+L123+L125+L127+L129</f>
        <v>8</v>
      </c>
      <c r="M119" s="32">
        <f t="shared" ref="M119:N119" si="23">M121+M123+M125+M127+M129</f>
        <v>2</v>
      </c>
      <c r="N119" s="32">
        <f t="shared" si="23"/>
        <v>2</v>
      </c>
      <c r="O119" s="33">
        <v>46022</v>
      </c>
      <c r="P119" s="34">
        <v>46022</v>
      </c>
      <c r="Q119" s="22" t="s">
        <v>120</v>
      </c>
    </row>
    <row r="120" spans="1:17" ht="90" thickBot="1">
      <c r="A120" s="12" t="s">
        <v>23</v>
      </c>
      <c r="B120" s="16" t="s">
        <v>104</v>
      </c>
      <c r="C120" s="35">
        <v>135500</v>
      </c>
      <c r="D120" s="36">
        <v>102928.43</v>
      </c>
      <c r="E120" s="35">
        <v>102928.43</v>
      </c>
      <c r="F120" s="36">
        <f>C120-E120</f>
        <v>32571.570000000007</v>
      </c>
      <c r="G120" s="37" t="s">
        <v>38</v>
      </c>
      <c r="H120" s="37" t="s">
        <v>38</v>
      </c>
      <c r="I120" s="37" t="s">
        <v>38</v>
      </c>
      <c r="J120" s="37" t="s">
        <v>38</v>
      </c>
      <c r="K120" s="37" t="s">
        <v>38</v>
      </c>
      <c r="L120" s="37" t="s">
        <v>38</v>
      </c>
      <c r="M120" s="37" t="s">
        <v>38</v>
      </c>
      <c r="N120" s="37" t="s">
        <v>38</v>
      </c>
      <c r="O120" s="37" t="s">
        <v>38</v>
      </c>
      <c r="P120" s="37" t="s">
        <v>38</v>
      </c>
      <c r="Q120" s="2" t="s">
        <v>38</v>
      </c>
    </row>
    <row r="121" spans="1:17" ht="115.5" thickBot="1">
      <c r="A121" s="14" t="s">
        <v>28</v>
      </c>
      <c r="B121" s="16" t="s">
        <v>37</v>
      </c>
      <c r="C121" s="37" t="s">
        <v>38</v>
      </c>
      <c r="D121" s="38" t="s">
        <v>38</v>
      </c>
      <c r="E121" s="39" t="s">
        <v>38</v>
      </c>
      <c r="F121" s="40" t="s">
        <v>38</v>
      </c>
      <c r="G121" s="37" t="s">
        <v>39</v>
      </c>
      <c r="H121" s="41">
        <v>100</v>
      </c>
      <c r="I121" s="37">
        <v>100</v>
      </c>
      <c r="J121" s="37">
        <v>100</v>
      </c>
      <c r="K121" s="37">
        <v>100</v>
      </c>
      <c r="L121" s="37">
        <v>2</v>
      </c>
      <c r="M121" s="42">
        <v>2</v>
      </c>
      <c r="N121" s="42">
        <v>2</v>
      </c>
      <c r="O121" s="43">
        <v>46022</v>
      </c>
      <c r="P121" s="44">
        <v>46022</v>
      </c>
      <c r="Q121" s="2"/>
    </row>
    <row r="122" spans="1:17" ht="141" thickBot="1">
      <c r="A122" s="12" t="s">
        <v>26</v>
      </c>
      <c r="B122" s="16" t="s">
        <v>105</v>
      </c>
      <c r="C122" s="35">
        <f>914600+228700</f>
        <v>1143300</v>
      </c>
      <c r="D122" s="36">
        <f>302025.4+75506.36</f>
        <v>377531.76</v>
      </c>
      <c r="E122" s="35">
        <v>377531.76</v>
      </c>
      <c r="F122" s="36">
        <f>C122-E122</f>
        <v>765768.24</v>
      </c>
      <c r="G122" s="37" t="s">
        <v>38</v>
      </c>
      <c r="H122" s="37" t="s">
        <v>38</v>
      </c>
      <c r="I122" s="37" t="s">
        <v>38</v>
      </c>
      <c r="J122" s="37" t="s">
        <v>38</v>
      </c>
      <c r="K122" s="37" t="s">
        <v>38</v>
      </c>
      <c r="L122" s="37" t="s">
        <v>38</v>
      </c>
      <c r="M122" s="37" t="s">
        <v>38</v>
      </c>
      <c r="N122" s="37" t="s">
        <v>38</v>
      </c>
      <c r="O122" s="37" t="s">
        <v>38</v>
      </c>
      <c r="P122" s="37" t="s">
        <v>38</v>
      </c>
      <c r="Q122" s="2" t="s">
        <v>38</v>
      </c>
    </row>
    <row r="123" spans="1:17" ht="243" thickBot="1">
      <c r="A123" s="14" t="s">
        <v>34</v>
      </c>
      <c r="B123" s="16" t="s">
        <v>48</v>
      </c>
      <c r="C123" s="37" t="s">
        <v>38</v>
      </c>
      <c r="D123" s="38" t="s">
        <v>38</v>
      </c>
      <c r="E123" s="39" t="s">
        <v>38</v>
      </c>
      <c r="F123" s="40" t="s">
        <v>38</v>
      </c>
      <c r="G123" s="37" t="s">
        <v>39</v>
      </c>
      <c r="H123" s="41">
        <v>100</v>
      </c>
      <c r="I123" s="37">
        <v>100</v>
      </c>
      <c r="J123" s="37">
        <v>33.020000000000003</v>
      </c>
      <c r="K123" s="37">
        <v>33.020000000000003</v>
      </c>
      <c r="L123" s="37">
        <v>1</v>
      </c>
      <c r="M123" s="42">
        <v>0</v>
      </c>
      <c r="N123" s="42">
        <v>0</v>
      </c>
      <c r="O123" s="43">
        <v>46022</v>
      </c>
      <c r="P123" s="44">
        <v>46022</v>
      </c>
      <c r="Q123" s="2"/>
    </row>
    <row r="124" spans="1:17" ht="90" thickBot="1">
      <c r="A124" s="12" t="s">
        <v>33</v>
      </c>
      <c r="B124" s="16" t="s">
        <v>106</v>
      </c>
      <c r="C124" s="35">
        <v>357000</v>
      </c>
      <c r="D124" s="36">
        <f>100380.99+2860.81</f>
        <v>103241.8</v>
      </c>
      <c r="E124" s="35">
        <v>103241.8</v>
      </c>
      <c r="F124" s="36">
        <f>C124-E124</f>
        <v>253758.2</v>
      </c>
      <c r="G124" s="37" t="s">
        <v>38</v>
      </c>
      <c r="H124" s="37" t="s">
        <v>38</v>
      </c>
      <c r="I124" s="37" t="s">
        <v>38</v>
      </c>
      <c r="J124" s="37" t="s">
        <v>38</v>
      </c>
      <c r="K124" s="37" t="s">
        <v>38</v>
      </c>
      <c r="L124" s="37" t="s">
        <v>38</v>
      </c>
      <c r="M124" s="37" t="s">
        <v>38</v>
      </c>
      <c r="N124" s="37" t="s">
        <v>38</v>
      </c>
      <c r="O124" s="37" t="s">
        <v>38</v>
      </c>
      <c r="P124" s="37" t="s">
        <v>38</v>
      </c>
      <c r="Q124" s="2" t="s">
        <v>38</v>
      </c>
    </row>
    <row r="125" spans="1:17" ht="179.25" thickBot="1">
      <c r="A125" s="14" t="s">
        <v>35</v>
      </c>
      <c r="B125" s="16" t="s">
        <v>49</v>
      </c>
      <c r="C125" s="37" t="s">
        <v>38</v>
      </c>
      <c r="D125" s="38" t="s">
        <v>38</v>
      </c>
      <c r="E125" s="39" t="s">
        <v>38</v>
      </c>
      <c r="F125" s="40" t="s">
        <v>38</v>
      </c>
      <c r="G125" s="37" t="s">
        <v>39</v>
      </c>
      <c r="H125" s="41">
        <v>100</v>
      </c>
      <c r="I125" s="37">
        <v>100</v>
      </c>
      <c r="J125" s="37">
        <v>28.92</v>
      </c>
      <c r="K125" s="37">
        <v>28.92</v>
      </c>
      <c r="L125" s="37">
        <v>2</v>
      </c>
      <c r="M125" s="42">
        <v>0</v>
      </c>
      <c r="N125" s="42">
        <v>0</v>
      </c>
      <c r="O125" s="43">
        <v>46022</v>
      </c>
      <c r="P125" s="44">
        <v>46022</v>
      </c>
      <c r="Q125" s="2"/>
    </row>
    <row r="126" spans="1:17" ht="77.25" thickBot="1">
      <c r="A126" s="12" t="s">
        <v>51</v>
      </c>
      <c r="B126" s="16" t="s">
        <v>98</v>
      </c>
      <c r="C126" s="35">
        <f>15000+10000+8166.4</f>
        <v>33166.400000000001</v>
      </c>
      <c r="D126" s="36">
        <v>8166.4</v>
      </c>
      <c r="E126" s="35">
        <v>8166.4</v>
      </c>
      <c r="F126" s="36">
        <f>C126-E126</f>
        <v>25000</v>
      </c>
      <c r="G126" s="37" t="s">
        <v>38</v>
      </c>
      <c r="H126" s="37" t="s">
        <v>38</v>
      </c>
      <c r="I126" s="37" t="s">
        <v>38</v>
      </c>
      <c r="J126" s="37" t="s">
        <v>38</v>
      </c>
      <c r="K126" s="37" t="s">
        <v>38</v>
      </c>
      <c r="L126" s="37" t="s">
        <v>38</v>
      </c>
      <c r="M126" s="37" t="s">
        <v>38</v>
      </c>
      <c r="N126" s="37" t="s">
        <v>38</v>
      </c>
      <c r="O126" s="37" t="s">
        <v>38</v>
      </c>
      <c r="P126" s="37" t="s">
        <v>38</v>
      </c>
      <c r="Q126" s="2" t="s">
        <v>38</v>
      </c>
    </row>
    <row r="127" spans="1:17" ht="128.25" thickBot="1">
      <c r="A127" s="14" t="s">
        <v>52</v>
      </c>
      <c r="B127" s="16" t="s">
        <v>50</v>
      </c>
      <c r="C127" s="37" t="s">
        <v>38</v>
      </c>
      <c r="D127" s="38" t="s">
        <v>38</v>
      </c>
      <c r="E127" s="39" t="s">
        <v>38</v>
      </c>
      <c r="F127" s="40" t="s">
        <v>38</v>
      </c>
      <c r="G127" s="37" t="s">
        <v>39</v>
      </c>
      <c r="H127" s="41">
        <v>100</v>
      </c>
      <c r="I127" s="37">
        <v>100</v>
      </c>
      <c r="J127" s="37">
        <v>24.62</v>
      </c>
      <c r="K127" s="37">
        <v>24.62</v>
      </c>
      <c r="L127" s="37">
        <v>2</v>
      </c>
      <c r="M127" s="42">
        <v>0</v>
      </c>
      <c r="N127" s="42">
        <v>0</v>
      </c>
      <c r="O127" s="43">
        <v>46022</v>
      </c>
      <c r="P127" s="44">
        <v>46022</v>
      </c>
      <c r="Q127" s="2"/>
    </row>
    <row r="128" spans="1:17" ht="64.5" thickBot="1">
      <c r="A128" s="12" t="s">
        <v>53</v>
      </c>
      <c r="B128" s="16" t="s">
        <v>99</v>
      </c>
      <c r="C128" s="35">
        <v>60000</v>
      </c>
      <c r="D128" s="36">
        <v>0</v>
      </c>
      <c r="E128" s="35">
        <v>0</v>
      </c>
      <c r="F128" s="36">
        <v>60000</v>
      </c>
      <c r="G128" s="37" t="s">
        <v>38</v>
      </c>
      <c r="H128" s="37" t="s">
        <v>38</v>
      </c>
      <c r="I128" s="37" t="s">
        <v>38</v>
      </c>
      <c r="J128" s="37" t="s">
        <v>38</v>
      </c>
      <c r="K128" s="37" t="s">
        <v>38</v>
      </c>
      <c r="L128" s="37" t="s">
        <v>38</v>
      </c>
      <c r="M128" s="37" t="s">
        <v>38</v>
      </c>
      <c r="N128" s="37" t="s">
        <v>38</v>
      </c>
      <c r="O128" s="37" t="s">
        <v>38</v>
      </c>
      <c r="P128" s="37" t="s">
        <v>38</v>
      </c>
      <c r="Q128" s="2" t="s">
        <v>38</v>
      </c>
    </row>
    <row r="129" spans="1:17" ht="90" thickBot="1">
      <c r="A129" s="14" t="s">
        <v>54</v>
      </c>
      <c r="B129" s="16" t="s">
        <v>41</v>
      </c>
      <c r="C129" s="37" t="s">
        <v>38</v>
      </c>
      <c r="D129" s="38" t="s">
        <v>38</v>
      </c>
      <c r="E129" s="39" t="s">
        <v>38</v>
      </c>
      <c r="F129" s="40" t="s">
        <v>38</v>
      </c>
      <c r="G129" s="37" t="s">
        <v>39</v>
      </c>
      <c r="H129" s="41">
        <v>100</v>
      </c>
      <c r="I129" s="37">
        <v>100</v>
      </c>
      <c r="J129" s="37">
        <v>0</v>
      </c>
      <c r="K129" s="37">
        <v>0</v>
      </c>
      <c r="L129" s="37">
        <v>1</v>
      </c>
      <c r="M129" s="42">
        <v>0</v>
      </c>
      <c r="N129" s="42">
        <v>0</v>
      </c>
      <c r="O129" s="43">
        <v>46022</v>
      </c>
      <c r="P129" s="44">
        <v>46022</v>
      </c>
      <c r="Q129" s="2"/>
    </row>
    <row r="130" spans="1:17" ht="15.75" thickBot="1">
      <c r="C130" s="48"/>
      <c r="D130" s="46"/>
      <c r="E130" s="46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</row>
    <row r="131" spans="1:17" ht="75.75" thickBot="1">
      <c r="A131" s="19" t="s">
        <v>78</v>
      </c>
      <c r="B131" s="20" t="s">
        <v>79</v>
      </c>
      <c r="C131" s="31">
        <f>C132+C134</f>
        <v>250000</v>
      </c>
      <c r="D131" s="31">
        <f t="shared" ref="D131:F131" si="24">D132+D134</f>
        <v>0</v>
      </c>
      <c r="E131" s="31">
        <f t="shared" si="24"/>
        <v>0</v>
      </c>
      <c r="F131" s="31">
        <f t="shared" si="24"/>
        <v>250000</v>
      </c>
      <c r="G131" s="32" t="s">
        <v>38</v>
      </c>
      <c r="H131" s="32" t="s">
        <v>38</v>
      </c>
      <c r="I131" s="32" t="s">
        <v>38</v>
      </c>
      <c r="J131" s="32" t="s">
        <v>38</v>
      </c>
      <c r="K131" s="32" t="s">
        <v>38</v>
      </c>
      <c r="L131" s="32">
        <f>L133+L135</f>
        <v>4</v>
      </c>
      <c r="M131" s="32">
        <f t="shared" ref="M131:N131" si="25">M133+M135</f>
        <v>0</v>
      </c>
      <c r="N131" s="32">
        <f t="shared" si="25"/>
        <v>0</v>
      </c>
      <c r="O131" s="33">
        <v>46022</v>
      </c>
      <c r="P131" s="34">
        <v>46022</v>
      </c>
      <c r="Q131" s="22" t="s">
        <v>120</v>
      </c>
    </row>
    <row r="132" spans="1:17" ht="77.25" thickBot="1">
      <c r="A132" s="12" t="s">
        <v>23</v>
      </c>
      <c r="B132" s="16" t="s">
        <v>98</v>
      </c>
      <c r="C132" s="35">
        <v>50000</v>
      </c>
      <c r="D132" s="36">
        <v>0</v>
      </c>
      <c r="E132" s="35">
        <v>0</v>
      </c>
      <c r="F132" s="36">
        <f>C132-E132</f>
        <v>50000</v>
      </c>
      <c r="G132" s="37" t="s">
        <v>38</v>
      </c>
      <c r="H132" s="37" t="s">
        <v>38</v>
      </c>
      <c r="I132" s="37" t="s">
        <v>38</v>
      </c>
      <c r="J132" s="37" t="s">
        <v>38</v>
      </c>
      <c r="K132" s="37" t="s">
        <v>38</v>
      </c>
      <c r="L132" s="37" t="s">
        <v>38</v>
      </c>
      <c r="M132" s="37" t="s">
        <v>38</v>
      </c>
      <c r="N132" s="37" t="s">
        <v>38</v>
      </c>
      <c r="O132" s="37" t="s">
        <v>38</v>
      </c>
      <c r="P132" s="37" t="s">
        <v>38</v>
      </c>
      <c r="Q132" s="2" t="s">
        <v>38</v>
      </c>
    </row>
    <row r="133" spans="1:17" ht="128.25" thickBot="1">
      <c r="A133" s="14" t="s">
        <v>28</v>
      </c>
      <c r="B133" s="16" t="s">
        <v>50</v>
      </c>
      <c r="C133" s="37" t="s">
        <v>38</v>
      </c>
      <c r="D133" s="38" t="s">
        <v>38</v>
      </c>
      <c r="E133" s="39" t="s">
        <v>38</v>
      </c>
      <c r="F133" s="40" t="s">
        <v>38</v>
      </c>
      <c r="G133" s="37" t="s">
        <v>39</v>
      </c>
      <c r="H133" s="41">
        <v>100</v>
      </c>
      <c r="I133" s="37">
        <v>100</v>
      </c>
      <c r="J133" s="37">
        <v>0</v>
      </c>
      <c r="K133" s="37">
        <v>0</v>
      </c>
      <c r="L133" s="37">
        <v>2</v>
      </c>
      <c r="M133" s="42">
        <v>0</v>
      </c>
      <c r="N133" s="42">
        <v>0</v>
      </c>
      <c r="O133" s="43">
        <v>46022</v>
      </c>
      <c r="P133" s="44">
        <v>46022</v>
      </c>
      <c r="Q133" s="2"/>
    </row>
    <row r="134" spans="1:17" ht="64.5" thickBot="1">
      <c r="A134" s="12" t="s">
        <v>26</v>
      </c>
      <c r="B134" s="16" t="s">
        <v>102</v>
      </c>
      <c r="C134" s="35">
        <v>200000</v>
      </c>
      <c r="D134" s="36">
        <v>0</v>
      </c>
      <c r="E134" s="35">
        <v>0</v>
      </c>
      <c r="F134" s="53">
        <f>C134-E134</f>
        <v>200000</v>
      </c>
      <c r="G134" s="37" t="s">
        <v>38</v>
      </c>
      <c r="H134" s="37" t="s">
        <v>38</v>
      </c>
      <c r="I134" s="37" t="s">
        <v>38</v>
      </c>
      <c r="J134" s="37" t="s">
        <v>38</v>
      </c>
      <c r="K134" s="37" t="s">
        <v>38</v>
      </c>
      <c r="L134" s="37" t="s">
        <v>38</v>
      </c>
      <c r="M134" s="37" t="s">
        <v>38</v>
      </c>
      <c r="N134" s="37" t="s">
        <v>38</v>
      </c>
      <c r="O134" s="37" t="s">
        <v>38</v>
      </c>
      <c r="P134" s="37" t="s">
        <v>38</v>
      </c>
      <c r="Q134" s="2" t="s">
        <v>38</v>
      </c>
    </row>
    <row r="135" spans="1:17" ht="77.25" thickBot="1">
      <c r="A135" s="14" t="s">
        <v>34</v>
      </c>
      <c r="B135" s="16" t="s">
        <v>80</v>
      </c>
      <c r="C135" s="37" t="s">
        <v>38</v>
      </c>
      <c r="D135" s="38" t="s">
        <v>38</v>
      </c>
      <c r="E135" s="39" t="s">
        <v>38</v>
      </c>
      <c r="F135" s="40" t="s">
        <v>38</v>
      </c>
      <c r="G135" s="37" t="s">
        <v>81</v>
      </c>
      <c r="H135" s="41">
        <v>1</v>
      </c>
      <c r="I135" s="37">
        <v>1</v>
      </c>
      <c r="J135" s="37">
        <v>0</v>
      </c>
      <c r="K135" s="37">
        <v>0</v>
      </c>
      <c r="L135" s="37">
        <v>2</v>
      </c>
      <c r="M135" s="42">
        <v>0</v>
      </c>
      <c r="N135" s="42">
        <v>0</v>
      </c>
      <c r="O135" s="43">
        <v>46022</v>
      </c>
      <c r="P135" s="44">
        <v>46022</v>
      </c>
      <c r="Q135" s="2"/>
    </row>
    <row r="136" spans="1:17" ht="15.75" thickBot="1">
      <c r="C136" s="48"/>
      <c r="D136" s="46"/>
      <c r="E136" s="46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</row>
    <row r="137" spans="1:17" ht="84" customHeight="1" thickBot="1">
      <c r="A137" s="19" t="s">
        <v>82</v>
      </c>
      <c r="B137" s="20" t="s">
        <v>84</v>
      </c>
      <c r="C137" s="31">
        <f>C138+C140++C142+C144+C146</f>
        <v>685000</v>
      </c>
      <c r="D137" s="31">
        <f t="shared" ref="D137:F137" si="26">D138+D140++D142+D144+D146</f>
        <v>379349.41</v>
      </c>
      <c r="E137" s="31">
        <f t="shared" si="26"/>
        <v>379349.41</v>
      </c>
      <c r="F137" s="31">
        <f t="shared" si="26"/>
        <v>305650.58999999997</v>
      </c>
      <c r="G137" s="32" t="s">
        <v>38</v>
      </c>
      <c r="H137" s="32" t="s">
        <v>38</v>
      </c>
      <c r="I137" s="32" t="s">
        <v>38</v>
      </c>
      <c r="J137" s="32" t="s">
        <v>38</v>
      </c>
      <c r="K137" s="32" t="s">
        <v>38</v>
      </c>
      <c r="L137" s="32">
        <f>L139+L141+L143+L145+L147</f>
        <v>10</v>
      </c>
      <c r="M137" s="32">
        <f t="shared" ref="M137:N137" si="27">M139+M141+M143+M145+M147</f>
        <v>2</v>
      </c>
      <c r="N137" s="32">
        <f t="shared" si="27"/>
        <v>4</v>
      </c>
      <c r="O137" s="33">
        <v>46022</v>
      </c>
      <c r="P137" s="34">
        <v>46022</v>
      </c>
      <c r="Q137" s="22" t="s">
        <v>120</v>
      </c>
    </row>
    <row r="138" spans="1:17" ht="115.5" thickBot="1">
      <c r="A138" s="12" t="s">
        <v>23</v>
      </c>
      <c r="B138" s="16" t="s">
        <v>100</v>
      </c>
      <c r="C138" s="35">
        <v>50000</v>
      </c>
      <c r="D138" s="36">
        <v>8659.75</v>
      </c>
      <c r="E138" s="35">
        <v>8659.75</v>
      </c>
      <c r="F138" s="36">
        <f>C138-E138</f>
        <v>41340.25</v>
      </c>
      <c r="G138" s="37" t="s">
        <v>38</v>
      </c>
      <c r="H138" s="37" t="s">
        <v>38</v>
      </c>
      <c r="I138" s="37" t="s">
        <v>38</v>
      </c>
      <c r="J138" s="37" t="s">
        <v>38</v>
      </c>
      <c r="K138" s="37" t="s">
        <v>38</v>
      </c>
      <c r="L138" s="37" t="s">
        <v>38</v>
      </c>
      <c r="M138" s="37" t="s">
        <v>38</v>
      </c>
      <c r="N138" s="37" t="s">
        <v>38</v>
      </c>
      <c r="O138" s="37" t="s">
        <v>38</v>
      </c>
      <c r="P138" s="37" t="s">
        <v>38</v>
      </c>
      <c r="Q138" s="2" t="s">
        <v>38</v>
      </c>
    </row>
    <row r="139" spans="1:17" ht="84" customHeight="1" thickBot="1">
      <c r="A139" s="14" t="s">
        <v>28</v>
      </c>
      <c r="B139" s="16" t="s">
        <v>83</v>
      </c>
      <c r="C139" s="37" t="s">
        <v>38</v>
      </c>
      <c r="D139" s="38" t="s">
        <v>38</v>
      </c>
      <c r="E139" s="39" t="s">
        <v>38</v>
      </c>
      <c r="F139" s="40" t="s">
        <v>38</v>
      </c>
      <c r="G139" s="37" t="s">
        <v>39</v>
      </c>
      <c r="H139" s="41">
        <v>100</v>
      </c>
      <c r="I139" s="37">
        <v>100</v>
      </c>
      <c r="J139" s="37">
        <v>100</v>
      </c>
      <c r="K139" s="37">
        <v>100</v>
      </c>
      <c r="L139" s="37">
        <v>2</v>
      </c>
      <c r="M139" s="42">
        <v>2</v>
      </c>
      <c r="N139" s="42">
        <v>2</v>
      </c>
      <c r="O139" s="43">
        <v>46022</v>
      </c>
      <c r="P139" s="44">
        <v>46022</v>
      </c>
      <c r="Q139" s="2"/>
    </row>
    <row r="140" spans="1:17" ht="77.25" thickBot="1">
      <c r="A140" s="12" t="s">
        <v>26</v>
      </c>
      <c r="B140" s="16" t="s">
        <v>98</v>
      </c>
      <c r="C140" s="35">
        <v>4310.34</v>
      </c>
      <c r="D140" s="36">
        <v>0</v>
      </c>
      <c r="E140" s="35">
        <v>0</v>
      </c>
      <c r="F140" s="36">
        <f>C140-E140</f>
        <v>4310.34</v>
      </c>
      <c r="G140" s="37" t="s">
        <v>38</v>
      </c>
      <c r="H140" s="37" t="s">
        <v>38</v>
      </c>
      <c r="I140" s="37" t="s">
        <v>38</v>
      </c>
      <c r="J140" s="37" t="s">
        <v>38</v>
      </c>
      <c r="K140" s="37" t="s">
        <v>38</v>
      </c>
      <c r="L140" s="37" t="s">
        <v>38</v>
      </c>
      <c r="M140" s="37" t="s">
        <v>38</v>
      </c>
      <c r="N140" s="37" t="s">
        <v>38</v>
      </c>
      <c r="O140" s="37" t="s">
        <v>38</v>
      </c>
      <c r="P140" s="37" t="s">
        <v>38</v>
      </c>
      <c r="Q140" s="2" t="s">
        <v>38</v>
      </c>
    </row>
    <row r="141" spans="1:17" ht="143.25" customHeight="1" thickBot="1">
      <c r="A141" s="14" t="s">
        <v>34</v>
      </c>
      <c r="B141" s="16" t="s">
        <v>85</v>
      </c>
      <c r="C141" s="37" t="s">
        <v>38</v>
      </c>
      <c r="D141" s="38" t="s">
        <v>38</v>
      </c>
      <c r="E141" s="39" t="s">
        <v>38</v>
      </c>
      <c r="F141" s="40" t="s">
        <v>38</v>
      </c>
      <c r="G141" s="37" t="s">
        <v>39</v>
      </c>
      <c r="H141" s="41">
        <v>100</v>
      </c>
      <c r="I141" s="37">
        <v>100</v>
      </c>
      <c r="J141" s="37">
        <v>0</v>
      </c>
      <c r="K141" s="37">
        <v>0</v>
      </c>
      <c r="L141" s="37">
        <v>2</v>
      </c>
      <c r="M141" s="42">
        <v>0</v>
      </c>
      <c r="N141" s="42">
        <v>0</v>
      </c>
      <c r="O141" s="43">
        <v>46022</v>
      </c>
      <c r="P141" s="44">
        <v>46022</v>
      </c>
      <c r="Q141" s="2"/>
    </row>
    <row r="142" spans="1:17" ht="78.75" customHeight="1" thickBot="1">
      <c r="A142" s="12" t="s">
        <v>33</v>
      </c>
      <c r="B142" s="16" t="s">
        <v>102</v>
      </c>
      <c r="C142" s="35">
        <v>170000</v>
      </c>
      <c r="D142" s="36">
        <v>0</v>
      </c>
      <c r="E142" s="35">
        <v>0</v>
      </c>
      <c r="F142" s="36">
        <f>C142-E142</f>
        <v>170000</v>
      </c>
      <c r="G142" s="37" t="s">
        <v>38</v>
      </c>
      <c r="H142" s="37" t="s">
        <v>38</v>
      </c>
      <c r="I142" s="37" t="s">
        <v>38</v>
      </c>
      <c r="J142" s="37" t="s">
        <v>38</v>
      </c>
      <c r="K142" s="37" t="s">
        <v>38</v>
      </c>
      <c r="L142" s="37" t="s">
        <v>38</v>
      </c>
      <c r="M142" s="37" t="s">
        <v>38</v>
      </c>
      <c r="N142" s="37" t="s">
        <v>38</v>
      </c>
      <c r="O142" s="37" t="s">
        <v>38</v>
      </c>
      <c r="P142" s="37" t="s">
        <v>38</v>
      </c>
      <c r="Q142" s="2" t="s">
        <v>38</v>
      </c>
    </row>
    <row r="143" spans="1:17" ht="77.25" thickBot="1">
      <c r="A143" s="14" t="s">
        <v>35</v>
      </c>
      <c r="B143" s="16" t="s">
        <v>80</v>
      </c>
      <c r="C143" s="37" t="s">
        <v>38</v>
      </c>
      <c r="D143" s="38" t="s">
        <v>38</v>
      </c>
      <c r="E143" s="39" t="s">
        <v>38</v>
      </c>
      <c r="F143" s="40" t="s">
        <v>38</v>
      </c>
      <c r="G143" s="54" t="s">
        <v>88</v>
      </c>
      <c r="H143" s="41">
        <v>1</v>
      </c>
      <c r="I143" s="37">
        <v>1</v>
      </c>
      <c r="J143" s="37">
        <v>0</v>
      </c>
      <c r="K143" s="37">
        <v>0</v>
      </c>
      <c r="L143" s="37">
        <v>2</v>
      </c>
      <c r="M143" s="42">
        <v>0</v>
      </c>
      <c r="N143" s="42">
        <v>0</v>
      </c>
      <c r="O143" s="43">
        <v>46022</v>
      </c>
      <c r="P143" s="44">
        <v>46022</v>
      </c>
      <c r="Q143" s="2"/>
    </row>
    <row r="144" spans="1:17" ht="77.25" thickBot="1">
      <c r="A144" s="12" t="s">
        <v>51</v>
      </c>
      <c r="B144" s="16" t="s">
        <v>103</v>
      </c>
      <c r="C144" s="35">
        <v>440950</v>
      </c>
      <c r="D144" s="36">
        <v>350950</v>
      </c>
      <c r="E144" s="35">
        <v>350950</v>
      </c>
      <c r="F144" s="36">
        <f>C144-E144</f>
        <v>90000</v>
      </c>
      <c r="G144" s="37" t="s">
        <v>38</v>
      </c>
      <c r="H144" s="37" t="s">
        <v>38</v>
      </c>
      <c r="I144" s="37" t="s">
        <v>38</v>
      </c>
      <c r="J144" s="37" t="s">
        <v>38</v>
      </c>
      <c r="K144" s="37" t="s">
        <v>38</v>
      </c>
      <c r="L144" s="37" t="s">
        <v>38</v>
      </c>
      <c r="M144" s="37" t="s">
        <v>38</v>
      </c>
      <c r="N144" s="37" t="s">
        <v>38</v>
      </c>
      <c r="O144" s="37" t="s">
        <v>38</v>
      </c>
      <c r="P144" s="37" t="s">
        <v>38</v>
      </c>
      <c r="Q144" s="2" t="s">
        <v>38</v>
      </c>
    </row>
    <row r="145" spans="1:17" ht="51.75" thickBot="1">
      <c r="A145" s="14" t="s">
        <v>52</v>
      </c>
      <c r="B145" s="16" t="s">
        <v>86</v>
      </c>
      <c r="C145" s="37" t="s">
        <v>38</v>
      </c>
      <c r="D145" s="38" t="s">
        <v>38</v>
      </c>
      <c r="E145" s="39" t="s">
        <v>38</v>
      </c>
      <c r="F145" s="40" t="s">
        <v>38</v>
      </c>
      <c r="G145" s="54" t="s">
        <v>88</v>
      </c>
      <c r="H145" s="41">
        <v>1</v>
      </c>
      <c r="I145" s="37">
        <v>1</v>
      </c>
      <c r="J145" s="37">
        <v>0</v>
      </c>
      <c r="K145" s="37">
        <v>0</v>
      </c>
      <c r="L145" s="37">
        <v>2</v>
      </c>
      <c r="M145" s="42">
        <v>0</v>
      </c>
      <c r="N145" s="42">
        <v>0</v>
      </c>
      <c r="O145" s="43">
        <v>46022</v>
      </c>
      <c r="P145" s="44">
        <v>46022</v>
      </c>
      <c r="Q145" s="2"/>
    </row>
    <row r="146" spans="1:17" ht="64.5" thickBot="1">
      <c r="A146" s="12" t="s">
        <v>53</v>
      </c>
      <c r="B146" s="16" t="s">
        <v>99</v>
      </c>
      <c r="C146" s="35">
        <v>19739.66</v>
      </c>
      <c r="D146" s="36">
        <v>19739.66</v>
      </c>
      <c r="E146" s="35">
        <v>19739.66</v>
      </c>
      <c r="F146" s="52">
        <v>0</v>
      </c>
      <c r="G146" s="37" t="s">
        <v>38</v>
      </c>
      <c r="H146" s="37" t="s">
        <v>38</v>
      </c>
      <c r="I146" s="37" t="s">
        <v>38</v>
      </c>
      <c r="J146" s="37" t="s">
        <v>38</v>
      </c>
      <c r="K146" s="37" t="s">
        <v>38</v>
      </c>
      <c r="L146" s="37" t="s">
        <v>38</v>
      </c>
      <c r="M146" s="37" t="s">
        <v>38</v>
      </c>
      <c r="N146" s="37" t="s">
        <v>38</v>
      </c>
      <c r="O146" s="37" t="s">
        <v>38</v>
      </c>
      <c r="P146" s="37" t="s">
        <v>38</v>
      </c>
      <c r="Q146" s="2" t="s">
        <v>38</v>
      </c>
    </row>
    <row r="147" spans="1:17" ht="77.25" thickBot="1">
      <c r="A147" s="14" t="s">
        <v>54</v>
      </c>
      <c r="B147" s="16" t="s">
        <v>87</v>
      </c>
      <c r="C147" s="37" t="s">
        <v>38</v>
      </c>
      <c r="D147" s="38" t="s">
        <v>38</v>
      </c>
      <c r="E147" s="39" t="s">
        <v>38</v>
      </c>
      <c r="F147" s="40" t="s">
        <v>38</v>
      </c>
      <c r="G147" s="37" t="s">
        <v>39</v>
      </c>
      <c r="H147" s="41">
        <v>100</v>
      </c>
      <c r="I147" s="37">
        <v>100</v>
      </c>
      <c r="J147" s="37">
        <v>100</v>
      </c>
      <c r="K147" s="37">
        <v>100</v>
      </c>
      <c r="L147" s="37">
        <v>2</v>
      </c>
      <c r="M147" s="42">
        <v>0</v>
      </c>
      <c r="N147" s="42">
        <v>2</v>
      </c>
      <c r="O147" s="43">
        <v>46022</v>
      </c>
      <c r="P147" s="44">
        <v>46022</v>
      </c>
      <c r="Q147" s="2"/>
    </row>
    <row r="148" spans="1:17" ht="15.75" thickBot="1">
      <c r="C148" s="48"/>
      <c r="D148" s="46"/>
      <c r="E148" s="46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</row>
    <row r="149" spans="1:17" ht="77.25" thickBot="1">
      <c r="A149" s="19" t="s">
        <v>89</v>
      </c>
      <c r="B149" s="20" t="s">
        <v>94</v>
      </c>
      <c r="C149" s="31">
        <f>C150+C152+C154+C156</f>
        <v>1205000</v>
      </c>
      <c r="D149" s="31">
        <f t="shared" ref="D149:F149" si="28">D150+D152+D154+D156</f>
        <v>354238.91000000003</v>
      </c>
      <c r="E149" s="31">
        <f t="shared" si="28"/>
        <v>354238.91000000003</v>
      </c>
      <c r="F149" s="31">
        <f t="shared" si="28"/>
        <v>850761.09</v>
      </c>
      <c r="G149" s="32" t="s">
        <v>38</v>
      </c>
      <c r="H149" s="32" t="s">
        <v>38</v>
      </c>
      <c r="I149" s="32" t="s">
        <v>38</v>
      </c>
      <c r="J149" s="32" t="s">
        <v>38</v>
      </c>
      <c r="K149" s="32" t="s">
        <v>38</v>
      </c>
      <c r="L149" s="32">
        <f>L151+L153+L155+L157</f>
        <v>8</v>
      </c>
      <c r="M149" s="32">
        <f t="shared" ref="M149:N149" si="29">M151+M153+M155+M157</f>
        <v>2</v>
      </c>
      <c r="N149" s="32">
        <f t="shared" si="29"/>
        <v>2</v>
      </c>
      <c r="O149" s="33">
        <v>46022</v>
      </c>
      <c r="P149" s="34">
        <v>46022</v>
      </c>
      <c r="Q149" s="22" t="s">
        <v>120</v>
      </c>
    </row>
    <row r="150" spans="1:17" ht="64.5" thickBot="1">
      <c r="A150" s="12" t="s">
        <v>23</v>
      </c>
      <c r="B150" s="16" t="s">
        <v>99</v>
      </c>
      <c r="C150" s="35">
        <v>855000</v>
      </c>
      <c r="D150" s="36">
        <v>278368.14</v>
      </c>
      <c r="E150" s="35">
        <v>278368.14</v>
      </c>
      <c r="F150" s="36">
        <f>C150-E150</f>
        <v>576631.86</v>
      </c>
      <c r="G150" s="37" t="s">
        <v>38</v>
      </c>
      <c r="H150" s="37" t="s">
        <v>38</v>
      </c>
      <c r="I150" s="37" t="s">
        <v>38</v>
      </c>
      <c r="J150" s="37" t="s">
        <v>38</v>
      </c>
      <c r="K150" s="37" t="s">
        <v>38</v>
      </c>
      <c r="L150" s="37" t="s">
        <v>38</v>
      </c>
      <c r="M150" s="37" t="s">
        <v>38</v>
      </c>
      <c r="N150" s="37" t="s">
        <v>38</v>
      </c>
      <c r="O150" s="37" t="s">
        <v>38</v>
      </c>
      <c r="P150" s="37" t="s">
        <v>38</v>
      </c>
      <c r="Q150" s="2" t="s">
        <v>38</v>
      </c>
    </row>
    <row r="151" spans="1:17" ht="64.5" thickBot="1">
      <c r="A151" s="14" t="s">
        <v>28</v>
      </c>
      <c r="B151" s="16" t="s">
        <v>90</v>
      </c>
      <c r="C151" s="37" t="s">
        <v>38</v>
      </c>
      <c r="D151" s="38" t="s">
        <v>38</v>
      </c>
      <c r="E151" s="39" t="s">
        <v>38</v>
      </c>
      <c r="F151" s="40" t="s">
        <v>38</v>
      </c>
      <c r="G151" s="21" t="s">
        <v>91</v>
      </c>
      <c r="H151" s="41">
        <v>1</v>
      </c>
      <c r="I151" s="37">
        <v>1</v>
      </c>
      <c r="J151" s="37">
        <v>0</v>
      </c>
      <c r="K151" s="37">
        <v>0</v>
      </c>
      <c r="L151" s="37">
        <v>2</v>
      </c>
      <c r="M151" s="42">
        <v>0</v>
      </c>
      <c r="N151" s="42">
        <v>0</v>
      </c>
      <c r="O151" s="43">
        <v>46022</v>
      </c>
      <c r="P151" s="44">
        <v>46022</v>
      </c>
      <c r="Q151" s="2"/>
    </row>
    <row r="152" spans="1:17" ht="115.5" thickBot="1">
      <c r="A152" s="12" t="s">
        <v>26</v>
      </c>
      <c r="B152" s="16" t="s">
        <v>100</v>
      </c>
      <c r="C152" s="35">
        <v>100000</v>
      </c>
      <c r="D152" s="36">
        <v>40776.870000000003</v>
      </c>
      <c r="E152" s="35">
        <v>40776.870000000003</v>
      </c>
      <c r="F152" s="36">
        <f>C152-E152</f>
        <v>59223.13</v>
      </c>
      <c r="G152" s="37" t="s">
        <v>38</v>
      </c>
      <c r="H152" s="37" t="s">
        <v>38</v>
      </c>
      <c r="I152" s="37" t="s">
        <v>38</v>
      </c>
      <c r="J152" s="37" t="s">
        <v>38</v>
      </c>
      <c r="K152" s="37" t="s">
        <v>38</v>
      </c>
      <c r="L152" s="37" t="s">
        <v>38</v>
      </c>
      <c r="M152" s="37" t="s">
        <v>38</v>
      </c>
      <c r="N152" s="37" t="s">
        <v>38</v>
      </c>
      <c r="O152" s="37" t="s">
        <v>38</v>
      </c>
      <c r="P152" s="37" t="s">
        <v>38</v>
      </c>
      <c r="Q152" s="2" t="s">
        <v>38</v>
      </c>
    </row>
    <row r="153" spans="1:17" ht="77.25" thickBot="1">
      <c r="A153" s="14" t="s">
        <v>34</v>
      </c>
      <c r="B153" s="16" t="s">
        <v>83</v>
      </c>
      <c r="C153" s="37" t="s">
        <v>38</v>
      </c>
      <c r="D153" s="38" t="s">
        <v>38</v>
      </c>
      <c r="E153" s="39" t="s">
        <v>38</v>
      </c>
      <c r="F153" s="40" t="s">
        <v>38</v>
      </c>
      <c r="G153" s="21" t="s">
        <v>93</v>
      </c>
      <c r="H153" s="41">
        <v>100</v>
      </c>
      <c r="I153" s="37">
        <v>100</v>
      </c>
      <c r="J153" s="37">
        <v>100</v>
      </c>
      <c r="K153" s="37">
        <v>100</v>
      </c>
      <c r="L153" s="37">
        <v>2</v>
      </c>
      <c r="M153" s="42">
        <v>2</v>
      </c>
      <c r="N153" s="42">
        <v>2</v>
      </c>
      <c r="O153" s="43">
        <v>46022</v>
      </c>
      <c r="P153" s="44">
        <v>46022</v>
      </c>
      <c r="Q153" s="2"/>
    </row>
    <row r="154" spans="1:17" ht="77.25" thickBot="1">
      <c r="A154" s="12" t="s">
        <v>33</v>
      </c>
      <c r="B154" s="16" t="s">
        <v>101</v>
      </c>
      <c r="C154" s="35">
        <v>50000</v>
      </c>
      <c r="D154" s="36">
        <v>6593.9</v>
      </c>
      <c r="E154" s="35">
        <v>6593.9</v>
      </c>
      <c r="F154" s="36">
        <f>C154-E154</f>
        <v>43406.1</v>
      </c>
      <c r="G154" s="37" t="s">
        <v>38</v>
      </c>
      <c r="H154" s="37" t="s">
        <v>38</v>
      </c>
      <c r="I154" s="37" t="s">
        <v>38</v>
      </c>
      <c r="J154" s="37" t="s">
        <v>38</v>
      </c>
      <c r="K154" s="37" t="s">
        <v>38</v>
      </c>
      <c r="L154" s="37" t="s">
        <v>38</v>
      </c>
      <c r="M154" s="37" t="s">
        <v>38</v>
      </c>
      <c r="N154" s="37" t="s">
        <v>38</v>
      </c>
      <c r="O154" s="37" t="s">
        <v>38</v>
      </c>
      <c r="P154" s="37" t="s">
        <v>38</v>
      </c>
      <c r="Q154" s="2" t="s">
        <v>38</v>
      </c>
    </row>
    <row r="155" spans="1:17" ht="139.5" customHeight="1" thickBot="1">
      <c r="A155" s="14" t="s">
        <v>35</v>
      </c>
      <c r="B155" s="16" t="s">
        <v>92</v>
      </c>
      <c r="C155" s="37" t="s">
        <v>38</v>
      </c>
      <c r="D155" s="38" t="s">
        <v>38</v>
      </c>
      <c r="E155" s="39" t="s">
        <v>38</v>
      </c>
      <c r="F155" s="40" t="s">
        <v>38</v>
      </c>
      <c r="G155" s="21" t="s">
        <v>93</v>
      </c>
      <c r="H155" s="41">
        <v>100</v>
      </c>
      <c r="I155" s="37">
        <v>100</v>
      </c>
      <c r="J155" s="37">
        <v>13.19</v>
      </c>
      <c r="K155" s="37">
        <v>13.19</v>
      </c>
      <c r="L155" s="37">
        <v>2</v>
      </c>
      <c r="M155" s="42">
        <v>0</v>
      </c>
      <c r="N155" s="42">
        <v>0</v>
      </c>
      <c r="O155" s="43">
        <v>46022</v>
      </c>
      <c r="P155" s="44">
        <v>46022</v>
      </c>
      <c r="Q155" s="2"/>
    </row>
    <row r="156" spans="1:17" ht="72" customHeight="1" thickBot="1">
      <c r="A156" s="12" t="s">
        <v>51</v>
      </c>
      <c r="B156" s="16" t="s">
        <v>102</v>
      </c>
      <c r="C156" s="35">
        <v>200000</v>
      </c>
      <c r="D156" s="36">
        <v>28500</v>
      </c>
      <c r="E156" s="35">
        <v>28500</v>
      </c>
      <c r="F156" s="36">
        <f>C156-E156</f>
        <v>171500</v>
      </c>
      <c r="G156" s="37" t="s">
        <v>38</v>
      </c>
      <c r="H156" s="37" t="s">
        <v>38</v>
      </c>
      <c r="I156" s="37" t="s">
        <v>38</v>
      </c>
      <c r="J156" s="37" t="s">
        <v>38</v>
      </c>
      <c r="K156" s="37" t="s">
        <v>38</v>
      </c>
      <c r="L156" s="37" t="s">
        <v>38</v>
      </c>
      <c r="M156" s="37" t="s">
        <v>38</v>
      </c>
      <c r="N156" s="37" t="s">
        <v>38</v>
      </c>
      <c r="O156" s="37" t="s">
        <v>38</v>
      </c>
      <c r="P156" s="37" t="s">
        <v>38</v>
      </c>
      <c r="Q156" s="2" t="s">
        <v>38</v>
      </c>
    </row>
    <row r="157" spans="1:17" ht="77.25" thickBot="1">
      <c r="A157" s="14" t="s">
        <v>52</v>
      </c>
      <c r="B157" s="16" t="s">
        <v>80</v>
      </c>
      <c r="C157" s="37" t="s">
        <v>38</v>
      </c>
      <c r="D157" s="38" t="s">
        <v>38</v>
      </c>
      <c r="E157" s="39" t="s">
        <v>38</v>
      </c>
      <c r="F157" s="40" t="s">
        <v>38</v>
      </c>
      <c r="G157" s="21" t="s">
        <v>91</v>
      </c>
      <c r="H157" s="41">
        <v>1</v>
      </c>
      <c r="I157" s="37">
        <v>1</v>
      </c>
      <c r="J157" s="37">
        <v>0</v>
      </c>
      <c r="K157" s="37">
        <v>0</v>
      </c>
      <c r="L157" s="37">
        <v>2</v>
      </c>
      <c r="M157" s="42">
        <v>0</v>
      </c>
      <c r="N157" s="42">
        <v>0</v>
      </c>
      <c r="O157" s="43">
        <v>46022</v>
      </c>
      <c r="P157" s="44">
        <v>46022</v>
      </c>
      <c r="Q157" s="2"/>
    </row>
    <row r="158" spans="1:17" ht="15.75" thickBot="1">
      <c r="C158" s="48"/>
      <c r="D158" s="46"/>
      <c r="E158" s="46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</row>
    <row r="159" spans="1:17" ht="71.25" customHeight="1" thickBot="1">
      <c r="A159" s="19" t="s">
        <v>95</v>
      </c>
      <c r="B159" s="20" t="s">
        <v>96</v>
      </c>
      <c r="C159" s="31">
        <v>50000</v>
      </c>
      <c r="D159" s="55">
        <v>0</v>
      </c>
      <c r="E159" s="31">
        <v>0</v>
      </c>
      <c r="F159" s="56">
        <v>50000</v>
      </c>
      <c r="G159" s="32" t="s">
        <v>38</v>
      </c>
      <c r="H159" s="32" t="s">
        <v>38</v>
      </c>
      <c r="I159" s="32" t="s">
        <v>38</v>
      </c>
      <c r="J159" s="32" t="s">
        <v>38</v>
      </c>
      <c r="K159" s="32" t="s">
        <v>38</v>
      </c>
      <c r="L159" s="32">
        <f>L161</f>
        <v>2</v>
      </c>
      <c r="M159" s="32">
        <f t="shared" ref="M159:N159" si="30">M161</f>
        <v>0</v>
      </c>
      <c r="N159" s="32">
        <f t="shared" si="30"/>
        <v>0</v>
      </c>
      <c r="O159" s="33">
        <v>46022</v>
      </c>
      <c r="P159" s="34">
        <v>46022</v>
      </c>
      <c r="Q159" s="22" t="s">
        <v>120</v>
      </c>
    </row>
    <row r="160" spans="1:17" ht="77.25" thickBot="1">
      <c r="A160" s="12" t="s">
        <v>23</v>
      </c>
      <c r="B160" s="16" t="s">
        <v>98</v>
      </c>
      <c r="C160" s="35">
        <v>50000</v>
      </c>
      <c r="D160" s="36">
        <v>0</v>
      </c>
      <c r="E160" s="35">
        <v>0</v>
      </c>
      <c r="F160" s="53">
        <v>50000</v>
      </c>
      <c r="G160" s="37" t="s">
        <v>38</v>
      </c>
      <c r="H160" s="37" t="s">
        <v>38</v>
      </c>
      <c r="I160" s="37" t="s">
        <v>38</v>
      </c>
      <c r="J160" s="37" t="s">
        <v>38</v>
      </c>
      <c r="K160" s="37" t="s">
        <v>38</v>
      </c>
      <c r="L160" s="37" t="s">
        <v>38</v>
      </c>
      <c r="M160" s="37" t="s">
        <v>38</v>
      </c>
      <c r="N160" s="37" t="s">
        <v>38</v>
      </c>
      <c r="O160" s="37" t="s">
        <v>38</v>
      </c>
      <c r="P160" s="37" t="s">
        <v>38</v>
      </c>
      <c r="Q160" s="2" t="s">
        <v>38</v>
      </c>
    </row>
    <row r="161" spans="1:17" ht="128.25" thickBot="1">
      <c r="A161" s="14" t="s">
        <v>28</v>
      </c>
      <c r="B161" s="16" t="s">
        <v>92</v>
      </c>
      <c r="C161" s="37" t="s">
        <v>38</v>
      </c>
      <c r="D161" s="38" t="s">
        <v>38</v>
      </c>
      <c r="E161" s="39" t="s">
        <v>38</v>
      </c>
      <c r="F161" s="40" t="s">
        <v>38</v>
      </c>
      <c r="G161" s="21" t="s">
        <v>93</v>
      </c>
      <c r="H161" s="41">
        <v>100</v>
      </c>
      <c r="I161" s="37">
        <v>100</v>
      </c>
      <c r="J161" s="37">
        <v>0</v>
      </c>
      <c r="K161" s="37">
        <v>0</v>
      </c>
      <c r="L161" s="37">
        <v>2</v>
      </c>
      <c r="M161" s="42">
        <v>0</v>
      </c>
      <c r="N161" s="42">
        <v>0</v>
      </c>
      <c r="O161" s="43">
        <v>46022</v>
      </c>
      <c r="P161" s="44">
        <v>46022</v>
      </c>
      <c r="Q161" s="2"/>
    </row>
    <row r="163" spans="1:17">
      <c r="B163" s="74" t="s">
        <v>114</v>
      </c>
      <c r="C163" s="74"/>
      <c r="D163" s="74"/>
      <c r="E163" s="74"/>
      <c r="F163" s="74"/>
      <c r="G163" s="74"/>
    </row>
    <row r="164" spans="1:17">
      <c r="B164" t="s">
        <v>119</v>
      </c>
    </row>
  </sheetData>
  <mergeCells count="24">
    <mergeCell ref="M2:Q3"/>
    <mergeCell ref="P1:Q1"/>
    <mergeCell ref="D6:N6"/>
    <mergeCell ref="E8:N8"/>
    <mergeCell ref="B163:G163"/>
    <mergeCell ref="B5:Q5"/>
    <mergeCell ref="M10:M12"/>
    <mergeCell ref="N10:N12"/>
    <mergeCell ref="O10:P10"/>
    <mergeCell ref="Q10:Q12"/>
    <mergeCell ref="O11:O12"/>
    <mergeCell ref="P11:P12"/>
    <mergeCell ref="L10:L12"/>
    <mergeCell ref="F10:F12"/>
    <mergeCell ref="G10:G12"/>
    <mergeCell ref="H10:I10"/>
    <mergeCell ref="J10:K10"/>
    <mergeCell ref="H11:I11"/>
    <mergeCell ref="J11:K11"/>
    <mergeCell ref="A10:A12"/>
    <mergeCell ref="B10:B12"/>
    <mergeCell ref="C10:C12"/>
    <mergeCell ref="D10:D12"/>
    <mergeCell ref="E10:E12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2025-09-04T11:47:55Z</dcterms:modified>
</cp:coreProperties>
</file>