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-60" windowWidth="23250" windowHeight="13170" activeTab="1"/>
  </bookViews>
  <sheets>
    <sheet name="Прил. 3" sheetId="23" r:id="rId1"/>
    <sheet name="прил 4 " sheetId="24" r:id="rId2"/>
  </sheets>
  <definedNames>
    <definedName name="_xlnm.Print_Titles" localSheetId="1">'прил 4 '!$7:$7</definedName>
    <definedName name="_xlnm.Print_Area" localSheetId="1">'прил 4 '!$A$1:$K$62</definedName>
    <definedName name="_xlnm.Print_Area" localSheetId="0">'Прил. 3'!$A$1:$N$60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24"/>
  <c r="E25"/>
  <c r="E29"/>
  <c r="E31"/>
  <c r="E30"/>
  <c r="L53"/>
  <c r="E55"/>
  <c r="J54"/>
  <c r="I54"/>
  <c r="H54"/>
  <c r="G54"/>
  <c r="F54"/>
  <c r="E54"/>
  <c r="J53"/>
  <c r="I53"/>
  <c r="H53"/>
  <c r="G53"/>
  <c r="F53"/>
  <c r="E53"/>
  <c r="D53"/>
  <c r="N10" i="23"/>
  <c r="M10"/>
  <c r="L10"/>
  <c r="K10"/>
  <c r="J10"/>
  <c r="N56"/>
  <c r="M56"/>
  <c r="L56"/>
  <c r="K56"/>
  <c r="J56"/>
  <c r="I56"/>
  <c r="H56"/>
  <c r="I21" i="24"/>
  <c r="J21"/>
  <c r="M16" i="23"/>
  <c r="N16"/>
  <c r="L31"/>
  <c r="H31" i="24"/>
  <c r="J31"/>
  <c r="I31"/>
  <c r="G31"/>
  <c r="I30" i="23" l="1"/>
  <c r="F31" i="24"/>
  <c r="J26"/>
  <c r="I26"/>
  <c r="H26"/>
  <c r="G26"/>
  <c r="F26"/>
  <c r="G21"/>
  <c r="F21"/>
  <c r="E21"/>
  <c r="E16"/>
  <c r="E11" l="1"/>
  <c r="I42" i="23"/>
  <c r="N30"/>
  <c r="M30"/>
  <c r="L30"/>
  <c r="K30"/>
  <c r="J30"/>
  <c r="H30"/>
  <c r="N20"/>
  <c r="M20"/>
  <c r="L20"/>
  <c r="K20"/>
  <c r="H20"/>
  <c r="I20"/>
  <c r="K15"/>
  <c r="J15"/>
  <c r="H15"/>
  <c r="I15"/>
  <c r="N11"/>
  <c r="M11"/>
  <c r="L11"/>
  <c r="K11"/>
  <c r="J11"/>
  <c r="I11"/>
  <c r="D30" i="24"/>
  <c r="D25"/>
  <c r="H47" i="23"/>
  <c r="O45"/>
  <c r="H43"/>
  <c r="H42" s="1"/>
  <c r="D36" i="24"/>
  <c r="H13" i="23"/>
  <c r="N42"/>
  <c r="M42"/>
  <c r="L42"/>
  <c r="K42"/>
  <c r="J42"/>
  <c r="O43"/>
  <c r="O46"/>
  <c r="H58"/>
  <c r="I10" l="1"/>
  <c r="N15"/>
  <c r="M15"/>
  <c r="L16"/>
  <c r="L15" s="1"/>
  <c r="D51" i="24"/>
  <c r="D26"/>
  <c r="H54" i="23"/>
  <c r="H53" s="1"/>
  <c r="D31" i="24"/>
  <c r="J43"/>
  <c r="I43"/>
  <c r="H43"/>
  <c r="G43"/>
  <c r="F43"/>
  <c r="E43"/>
  <c r="D43"/>
  <c r="N51" i="23"/>
  <c r="M51"/>
  <c r="L51"/>
  <c r="K51"/>
  <c r="J51"/>
  <c r="I51"/>
  <c r="O51" l="1"/>
  <c r="D50" i="24"/>
  <c r="D48" s="1"/>
  <c r="D9"/>
  <c r="J12"/>
  <c r="I12"/>
  <c r="H12"/>
  <c r="G12"/>
  <c r="F12"/>
  <c r="E12"/>
  <c r="D12"/>
  <c r="F30"/>
  <c r="G30"/>
  <c r="H30"/>
  <c r="I30"/>
  <c r="J30"/>
  <c r="O53" i="23"/>
  <c r="N47"/>
  <c r="M47"/>
  <c r="L47"/>
  <c r="K47"/>
  <c r="J47"/>
  <c r="I47"/>
  <c r="D40" i="24"/>
  <c r="D38" s="1"/>
  <c r="D33"/>
  <c r="E36"/>
  <c r="E33" s="1"/>
  <c r="F36"/>
  <c r="G36"/>
  <c r="G33" s="1"/>
  <c r="H36"/>
  <c r="I36"/>
  <c r="I33" s="1"/>
  <c r="J36"/>
  <c r="D21"/>
  <c r="D20"/>
  <c r="E20"/>
  <c r="E10" s="1"/>
  <c r="F20"/>
  <c r="F18" s="1"/>
  <c r="G20"/>
  <c r="G18" s="1"/>
  <c r="H20"/>
  <c r="I20"/>
  <c r="J20"/>
  <c r="F25"/>
  <c r="F23" s="1"/>
  <c r="G25"/>
  <c r="G23" s="1"/>
  <c r="H25"/>
  <c r="I25"/>
  <c r="J25"/>
  <c r="E49"/>
  <c r="F49"/>
  <c r="F48" s="1"/>
  <c r="G49"/>
  <c r="G48" s="1"/>
  <c r="H49"/>
  <c r="I49"/>
  <c r="J49"/>
  <c r="J48" s="1"/>
  <c r="D13"/>
  <c r="E14"/>
  <c r="E13" s="1"/>
  <c r="F14"/>
  <c r="F13" s="1"/>
  <c r="G14"/>
  <c r="G13" s="1"/>
  <c r="H14"/>
  <c r="H13" s="1"/>
  <c r="I14"/>
  <c r="I13" s="1"/>
  <c r="J14"/>
  <c r="J13" s="1"/>
  <c r="O55" i="23"/>
  <c r="J58" i="24"/>
  <c r="I58"/>
  <c r="H58"/>
  <c r="G58"/>
  <c r="F58"/>
  <c r="E58"/>
  <c r="D58"/>
  <c r="J38"/>
  <c r="H11" i="23"/>
  <c r="J58"/>
  <c r="I38" i="24"/>
  <c r="H38"/>
  <c r="G38"/>
  <c r="F38"/>
  <c r="E38"/>
  <c r="O47" i="23" l="1"/>
  <c r="D10" i="24"/>
  <c r="D11"/>
  <c r="E28"/>
  <c r="J28"/>
  <c r="H28"/>
  <c r="F28"/>
  <c r="D28"/>
  <c r="I28"/>
  <c r="G28"/>
  <c r="L38"/>
  <c r="H23"/>
  <c r="L13"/>
  <c r="O58" i="23"/>
  <c r="J10" i="24"/>
  <c r="F10"/>
  <c r="H9"/>
  <c r="H21"/>
  <c r="H18" s="1"/>
  <c r="I23"/>
  <c r="E23"/>
  <c r="O42" i="23"/>
  <c r="I18" i="24"/>
  <c r="E18"/>
  <c r="O11" i="23"/>
  <c r="J18" i="24"/>
  <c r="H48"/>
  <c r="I9"/>
  <c r="E9"/>
  <c r="J9"/>
  <c r="H10"/>
  <c r="I10"/>
  <c r="F9"/>
  <c r="D23"/>
  <c r="G10"/>
  <c r="G9"/>
  <c r="O30" i="23"/>
  <c r="E48" i="24"/>
  <c r="I48"/>
  <c r="D18"/>
  <c r="J23"/>
  <c r="J33"/>
  <c r="H10" i="23"/>
  <c r="F33" i="24"/>
  <c r="H33"/>
  <c r="L48" l="1"/>
  <c r="D8"/>
  <c r="L9"/>
  <c r="L28"/>
  <c r="L18"/>
  <c r="L33"/>
  <c r="J11"/>
  <c r="J8" s="1"/>
  <c r="G11"/>
  <c r="G8" s="1"/>
  <c r="H11"/>
  <c r="H8" s="1"/>
  <c r="E8"/>
  <c r="L8" s="1"/>
  <c r="I11"/>
  <c r="I8" s="1"/>
  <c r="O15" i="23" l="1"/>
  <c r="J22"/>
  <c r="J20" s="1"/>
  <c r="O20" l="1"/>
  <c r="L23" i="24" l="1"/>
  <c r="F11"/>
  <c r="F8" s="1"/>
  <c r="O10" i="23"/>
</calcChain>
</file>

<file path=xl/sharedStrings.xml><?xml version="1.0" encoding="utf-8"?>
<sst xmlns="http://schemas.openxmlformats.org/spreadsheetml/2006/main" count="454" uniqueCount="138">
  <si>
    <t>Муниципальная программа</t>
  </si>
  <si>
    <t>ответственный исполнитель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</si>
  <si>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</si>
  <si>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</si>
  <si>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</si>
  <si>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</si>
  <si>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</si>
  <si>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</si>
  <si>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</si>
  <si>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Финансовое обеспечение реализации муниципальной программы</t>
  </si>
  <si>
    <t>Статус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</si>
  <si>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</si>
  <si>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Мероприятие</t>
  </si>
  <si>
    <t>Мероприятия по развитию библиотечного  дела</t>
  </si>
  <si>
    <t>Развитие культурно-досугового обслуживания населения</t>
  </si>
  <si>
    <t>х</t>
  </si>
  <si>
    <t>Мероприятия по развитию музейного дела</t>
  </si>
  <si>
    <t>Основное мероприятие</t>
  </si>
  <si>
    <t>Мероприятия на частичную компенсацию дополнительных расходов на повышение оплаты труда работников муниципальных учреждений культуры</t>
  </si>
  <si>
    <t>Софинансирование мероприятий на частичную компенсацию дополнительных расходов на повышение оплаты труда работников муниципальных учреждений культуры</t>
  </si>
  <si>
    <t>Мероприятия по развитию культурно-досуговой деятельности</t>
  </si>
  <si>
    <t>Предоставление социальной поддержки в денежной форме специалистам муниципальных учреждений культуры, проживающим и работающим за пределами города Беломорска</t>
  </si>
  <si>
    <t>Реализация мероприятий по обустройству и восстановлению воинских захоронений, находящихся в муниципальной собственности</t>
  </si>
  <si>
    <t>Источник ресурсного обеспечения</t>
  </si>
  <si>
    <t>Всего</t>
  </si>
  <si>
    <t xml:space="preserve">средства поступающие в бюджет из федерального бюджета </t>
  </si>
  <si>
    <t xml:space="preserve">средства, поступающие в бюджет из бюджета Республики Карелия </t>
  </si>
  <si>
    <t xml:space="preserve">средства бюджет муниципального образования </t>
  </si>
  <si>
    <t>иные источники</t>
  </si>
  <si>
    <t>всего</t>
  </si>
  <si>
    <t xml:space="preserve">всего, в том числе: ответственный исполнитель </t>
  </si>
  <si>
    <t>03 0 00 00000</t>
  </si>
  <si>
    <t>Основное мероприятие 1</t>
  </si>
  <si>
    <t>03 0 01 00000</t>
  </si>
  <si>
    <t>03 0 02 00000</t>
  </si>
  <si>
    <t>03 0 02 43250</t>
  </si>
  <si>
    <t>Основное мероприятие 2</t>
  </si>
  <si>
    <t>Основное мероприятие 3</t>
  </si>
  <si>
    <t>03 0 03 00000</t>
  </si>
  <si>
    <t>Основное мероприятие 4</t>
  </si>
  <si>
    <t>03 0 04 00000</t>
  </si>
  <si>
    <t>03 0 04 S4325</t>
  </si>
  <si>
    <t>Основное мероприятие 5</t>
  </si>
  <si>
    <t>03 0 05 00000</t>
  </si>
  <si>
    <t>Основное мероприятие 6</t>
  </si>
  <si>
    <t>03 0 06 00000</t>
  </si>
  <si>
    <t>Архивные учреждения</t>
  </si>
  <si>
    <t>Сохранение военно-исторического наследия и охрана памятников истории и объектов культуры</t>
  </si>
  <si>
    <t>03 0 02 27120</t>
  </si>
  <si>
    <t>03 0 02 S4325</t>
  </si>
  <si>
    <t>03 0 03 27130</t>
  </si>
  <si>
    <t>03 0 03 43250</t>
  </si>
  <si>
    <t>03 0 04 74210</t>
  </si>
  <si>
    <t xml:space="preserve">Обеспечение деятельности МКУ «Архив Беломорского района»   </t>
  </si>
  <si>
    <t>03 0 05 27010</t>
  </si>
  <si>
    <t>Модернизация, ремонт и реконструкция учрждений культуры</t>
  </si>
  <si>
    <t>Основное мероприятие 7</t>
  </si>
  <si>
    <t>Федеральный проект "Творческие люди" в рамках реализации национального проекта "Культура"</t>
  </si>
  <si>
    <t>Основное мероприятие 8</t>
  </si>
  <si>
    <t>Региональный проект  "Культурная среда" в рамках реализации национального проекта "Культура"</t>
  </si>
  <si>
    <t>03 0 А1 00000</t>
  </si>
  <si>
    <t>Техническое оснащение муниципальных музеев</t>
  </si>
  <si>
    <t>03 0 А1 55900</t>
  </si>
  <si>
    <t>03 0 А2 00000</t>
  </si>
  <si>
    <t>03 0 01 L2990</t>
  </si>
  <si>
    <t>03 0 04 27110</t>
  </si>
  <si>
    <t>03 0 04 43250</t>
  </si>
  <si>
    <t>Реализация мероприятий по благоустройству в рамках развития инфраструктуры археологического комплекса «Беломорские петроглифы»</t>
  </si>
  <si>
    <r>
      <t>Региональный проект  «Культурная среда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 xml:space="preserve"> в рамках реализации национального проекта «Культура</t>
    </r>
    <r>
      <rPr>
        <sz val="10"/>
        <rFont val="Calibri"/>
        <family val="2"/>
        <charset val="204"/>
      </rPr>
      <t>»</t>
    </r>
  </si>
  <si>
    <r>
      <t>Федеральный проект «Творческие люди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 xml:space="preserve"> в рамках реализации национального проекта «Культура</t>
    </r>
    <r>
      <rPr>
        <sz val="10"/>
        <rFont val="Calibri"/>
        <family val="2"/>
        <charset val="204"/>
      </rPr>
      <t>»</t>
    </r>
  </si>
  <si>
    <t>Наименование муниципальной программы, подпрограммы,основного мероприятия</t>
  </si>
  <si>
    <t>".</t>
  </si>
  <si>
    <t>03 0 01 L321Ч</t>
  </si>
  <si>
    <t xml:space="preserve">средства бюджета муниципального образования </t>
  </si>
  <si>
    <t>Развитие музейного дела, традиционной культуры и народного творчества</t>
  </si>
  <si>
    <t xml:space="preserve">Развитие библиотечного обслуживания </t>
  </si>
  <si>
    <t>Развитие библиотечного обслуживания</t>
  </si>
  <si>
    <t>Обеспечение доступа органов местного самоуправления и муниципальных учреждений к сети Интернет</t>
  </si>
  <si>
    <t>03 0 04 44530</t>
  </si>
  <si>
    <t>03 0 06 44310</t>
  </si>
  <si>
    <t>Мероприятия по ремонту муниципальных учреждений в сфере культуры</t>
  </si>
  <si>
    <t>03 0 03 74210</t>
  </si>
  <si>
    <t>03 0 03 S4325</t>
  </si>
  <si>
    <t>03 0 04 75040</t>
  </si>
  <si>
    <t>Резервный фонд Правительства Республики Карелия (Расходы на выплаты персоналу казенных учреждений)</t>
  </si>
  <si>
    <t>03 0 04 S4090</t>
  </si>
  <si>
    <t>Софинансирование мероприятий на поддержку местных инициатив граждан, проживающих в муниципальных образованиях</t>
  </si>
  <si>
    <t>03 0 А1 54540</t>
  </si>
  <si>
    <t>Реализация мероприятий по созданию модельных муниципальных библиотек</t>
  </si>
  <si>
    <t>03 0 А2 55194</t>
  </si>
  <si>
    <t>03 0 А2 55195</t>
  </si>
  <si>
    <t>Государственная поддержка отрасли культуры (государственная поддержка лучших сельских учреждений культуры)</t>
  </si>
  <si>
    <t>Государственная поддержка отрасли культуры (государственная поддержка лучших работников сельских учреждений культуры)</t>
  </si>
  <si>
    <t>Расходы бюджета Беломорского муниципального округа (тыс.руб.) по годам</t>
  </si>
  <si>
    <t>Финансовое обеспечение и прогнозная оценка расходов муниципальной программы</t>
  </si>
  <si>
    <t>Оценка расходов (тыс.руб.), по годам</t>
  </si>
  <si>
    <t>Независимая оценка качества в учреждениях сферы культуры</t>
  </si>
  <si>
    <t>03 0 07 00000</t>
  </si>
  <si>
    <t>Оплата услуг по проведению независимой оценки качества оказания услуг в учреждениях сферы культуры</t>
  </si>
  <si>
    <t>Основное мероприятие 9</t>
  </si>
  <si>
    <t xml:space="preserve">Развитие культуры на 2024-2030 годы на территории Беломорского муниципального округа Республики Карелия
</t>
  </si>
  <si>
    <t xml:space="preserve">Развитие культуры на 2024-2030 годы на территории Беломорского муниципального округа Республики Карелия
</t>
  </si>
  <si>
    <t xml:space="preserve">Обеспечение деятельности МКУ «Архив Беломорского муниципального района»   </t>
  </si>
  <si>
    <r>
      <t>«Развитие культуры на 2024-2030 годы на территории Беломорского муниципального округа Республики Карелия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 за счет всех источников финансирования</t>
    </r>
  </si>
  <si>
    <r>
      <t>«Развитие культуры на 2024-2030 годы на территории Беломорского муниципального округа Республики Карелия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
</t>
    </r>
  </si>
  <si>
    <t>Приложение  4</t>
  </si>
  <si>
    <t>03 0 07 74270</t>
  </si>
  <si>
    <r>
      <t>к муниципальной программе «Развитие культуры на 2024-2030 годы на территории Беломорского муниципального округа, утвержденной постановлением администрации Беломорского муниципального округа от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27 декабря 2023 года № 46
</t>
    </r>
  </si>
  <si>
    <t xml:space="preserve">к муниципальной программе «Развитие культуры на 2024-2030 годы на территории Беломорского муниципального округа, утвержденной постановлением администрации Беломорского муниципального округа от 27 декабря 2023 года № 46  
</t>
  </si>
  <si>
    <t>03 0 03 74320</t>
  </si>
  <si>
    <t>Приобретение новых изданий для пополнения книжного фонда</t>
  </si>
  <si>
    <t>Приложение</t>
  </si>
  <si>
    <t>Приложение 3</t>
  </si>
  <si>
    <t>03 0 05 43560</t>
  </si>
  <si>
    <t>Реализация мероприятий в целях технического оснащения рабочих мест для работы в ГИС "Единая централизованная цифровая платформа в социальной сфере"</t>
  </si>
  <si>
    <t>03 0 03 44530</t>
  </si>
  <si>
    <t xml:space="preserve">Обеспечение доступа органов местного самоуправления и муниципальных учреждений к сети Интернет </t>
  </si>
  <si>
    <t>03 0 05 S3560</t>
  </si>
  <si>
    <t>03 0 06 44620</t>
  </si>
  <si>
    <t xml:space="preserve">Стимулирование объединения поселений, входящих в состав муниципального района, и наделения вновь образованного муниципального образования статусом муниципального округа </t>
  </si>
  <si>
    <t>03 0 01 74330</t>
  </si>
  <si>
    <t xml:space="preserve">Ремонтно-восстановительные работы на объектах военной истории </t>
  </si>
  <si>
    <t>03 0 02 S3250</t>
  </si>
  <si>
    <t>Софинансирование расходов на реализацию мероприятий государственной программы Республики Карелия «Развитие культуры»</t>
  </si>
  <si>
    <t>03 0 03 S3250</t>
  </si>
  <si>
    <t>03 0 04 S3250</t>
  </si>
  <si>
    <t>Реализация меропариятий по обеспечению развития и урепления материально-технической базы домов культуры в населенныхз пунктах с числом жителей до 50 тысяч человек</t>
  </si>
  <si>
    <t>03 0 04 L4670</t>
  </si>
  <si>
    <t>03 0 03 L5190</t>
  </si>
  <si>
    <t>Реализация мероприятий по государственной поддержке отрасли культуры работников муниципальных учреждений культуры</t>
  </si>
  <si>
    <t>03 0 04 L5190</t>
  </si>
  <si>
    <t>Софинансирование мероприятий на техническое оснащение рабочих мест для работы в ГИС "Единая централизованная цифровая платформа в социальной сфере"</t>
  </si>
  <si>
    <r>
      <t>Региональный проект  «Семейные ценности и инфраструктура культуры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 xml:space="preserve"> в рамках реализации национального проекта «Семья</t>
    </r>
    <r>
      <rPr>
        <sz val="10"/>
        <rFont val="Calibri"/>
        <family val="2"/>
        <charset val="204"/>
      </rPr>
      <t>»</t>
    </r>
  </si>
  <si>
    <t>Создание модельных муниципальных библиотек</t>
  </si>
  <si>
    <t>03 0 Я5 00000</t>
  </si>
  <si>
    <t>03 0 Я5 54540</t>
  </si>
  <si>
    <t>Региональный проект  «Семейные ценности и инфраструктура культуры» в рамках реализации национального проекта «Семья»</t>
  </si>
  <si>
    <t>к постановлению администрации Беломорского муниципального округа от 03.06.2025 года № 551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</si>
</sst>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4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6" fillId="0" borderId="0" xfId="0" applyFont="1"/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top" wrapText="1"/>
    </xf>
    <xf numFmtId="164" fontId="6" fillId="0" borderId="0" xfId="0" applyNumberFormat="1" applyFont="1"/>
    <xf numFmtId="0" fontId="1" fillId="0" borderId="6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9" fillId="0" borderId="6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/>
    </xf>
    <xf numFmtId="164" fontId="9" fillId="0" borderId="2" xfId="0" applyNumberFormat="1" applyFont="1" applyFill="1" applyBorder="1" applyAlignment="1">
      <alignment horizontal="center" vertical="top"/>
    </xf>
    <xf numFmtId="164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top" wrapText="1"/>
    </xf>
    <xf numFmtId="0" fontId="1" fillId="2" borderId="0" xfId="0" applyFont="1" applyFill="1"/>
    <xf numFmtId="0" fontId="1" fillId="0" borderId="0" xfId="0" applyFont="1" applyAlignment="1">
      <alignment wrapText="1"/>
    </xf>
    <xf numFmtId="0" fontId="1" fillId="2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/>
    </xf>
    <xf numFmtId="164" fontId="2" fillId="0" borderId="0" xfId="0" applyNumberFormat="1" applyFont="1"/>
    <xf numFmtId="164" fontId="1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top"/>
    </xf>
    <xf numFmtId="0" fontId="9" fillId="3" borderId="6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/>
    </xf>
    <xf numFmtId="49" fontId="9" fillId="3" borderId="2" xfId="0" applyNumberFormat="1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49" fontId="1" fillId="3" borderId="6" xfId="0" applyNumberFormat="1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164" fontId="1" fillId="3" borderId="6" xfId="0" applyNumberFormat="1" applyFont="1" applyFill="1" applyBorder="1" applyAlignment="1">
      <alignment horizontal="center" vertical="top"/>
    </xf>
    <xf numFmtId="164" fontId="1" fillId="4" borderId="6" xfId="0" applyNumberFormat="1" applyFont="1" applyFill="1" applyBorder="1" applyAlignment="1">
      <alignment horizontal="center" vertical="top"/>
    </xf>
    <xf numFmtId="164" fontId="1" fillId="4" borderId="2" xfId="0" applyNumberFormat="1" applyFont="1" applyFill="1" applyBorder="1" applyAlignment="1">
      <alignment horizontal="center" vertical="top"/>
    </xf>
    <xf numFmtId="164" fontId="9" fillId="3" borderId="2" xfId="0" applyNumberFormat="1" applyFont="1" applyFill="1" applyBorder="1" applyAlignment="1">
      <alignment horizontal="center" vertical="top"/>
    </xf>
    <xf numFmtId="0" fontId="6" fillId="4" borderId="0" xfId="0" applyFont="1" applyFill="1"/>
    <xf numFmtId="164" fontId="1" fillId="2" borderId="6" xfId="0" applyNumberFormat="1" applyFont="1" applyFill="1" applyBorder="1" applyAlignment="1">
      <alignment horizontal="center" vertical="top"/>
    </xf>
    <xf numFmtId="164" fontId="1" fillId="2" borderId="2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164" fontId="9" fillId="2" borderId="2" xfId="0" applyNumberFormat="1" applyFont="1" applyFill="1" applyBorder="1" applyAlignment="1">
      <alignment horizontal="center" vertical="top"/>
    </xf>
    <xf numFmtId="164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1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top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 wrapText="1"/>
    </xf>
    <xf numFmtId="0" fontId="0" fillId="2" borderId="0" xfId="0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0"/>
  <sheetViews>
    <sheetView view="pageBreakPreview" zoomScaleSheetLayoutView="100" workbookViewId="0">
      <selection activeCell="H2" sqref="H2:N2"/>
    </sheetView>
  </sheetViews>
  <sheetFormatPr defaultColWidth="7.5703125" defaultRowHeight="12.75"/>
  <cols>
    <col min="1" max="1" width="16.140625" style="3" customWidth="1"/>
    <col min="2" max="2" width="37.140625" style="3" customWidth="1"/>
    <col min="3" max="3" width="18.5703125" style="3" customWidth="1"/>
    <col min="4" max="4" width="6.28515625" style="3" bestFit="1" customWidth="1"/>
    <col min="5" max="5" width="4" style="3" customWidth="1"/>
    <col min="6" max="6" width="14.85546875" style="3" customWidth="1"/>
    <col min="7" max="7" width="5.28515625" style="3" customWidth="1"/>
    <col min="8" max="14" width="9.85546875" style="3" customWidth="1"/>
    <col min="15" max="15" width="12" style="1" customWidth="1"/>
    <col min="16" max="16" width="13.7109375" style="1" customWidth="1"/>
    <col min="17" max="16384" width="7.5703125" style="1"/>
  </cols>
  <sheetData>
    <row r="1" spans="1:16" s="46" customFormat="1" ht="25.5" customHeight="1">
      <c r="F1" s="48"/>
      <c r="G1" s="48"/>
      <c r="M1" s="84" t="s">
        <v>111</v>
      </c>
      <c r="N1" s="84"/>
      <c r="P1" s="47"/>
    </row>
    <row r="2" spans="1:16" s="46" customFormat="1" ht="46.5" customHeight="1">
      <c r="G2" s="31"/>
      <c r="H2" s="112" t="s">
        <v>137</v>
      </c>
      <c r="I2" s="113"/>
      <c r="J2" s="113"/>
      <c r="K2" s="113"/>
      <c r="L2" s="113"/>
      <c r="M2" s="113"/>
      <c r="N2" s="113"/>
      <c r="O2" s="49"/>
      <c r="P2" s="47"/>
    </row>
    <row r="3" spans="1:16" ht="24" customHeight="1">
      <c r="E3" s="5"/>
      <c r="F3" s="5"/>
      <c r="G3" s="5"/>
      <c r="H3" s="15"/>
      <c r="I3" s="16"/>
      <c r="J3" s="16"/>
      <c r="K3" s="16"/>
      <c r="L3" s="1"/>
      <c r="M3" s="85" t="s">
        <v>112</v>
      </c>
      <c r="N3" s="85"/>
    </row>
    <row r="4" spans="1:16" ht="54" customHeight="1">
      <c r="D4" s="4"/>
      <c r="E4" s="6"/>
      <c r="F4" s="6"/>
      <c r="G4" s="6"/>
      <c r="H4" s="88" t="s">
        <v>108</v>
      </c>
      <c r="I4" s="88"/>
      <c r="J4" s="88"/>
      <c r="K4" s="88"/>
      <c r="L4" s="88"/>
      <c r="M4" s="88"/>
      <c r="N4" s="88"/>
    </row>
    <row r="5" spans="1:16" s="2" customFormat="1" ht="25.5" customHeight="1">
      <c r="A5" s="86" t="s">
        <v>94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</row>
    <row r="6" spans="1:16" s="2" customFormat="1" ht="25.5" customHeight="1">
      <c r="A6" s="87" t="s">
        <v>104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1:16" s="2" customFormat="1" ht="42" customHeight="1">
      <c r="A7" s="90" t="s">
        <v>10</v>
      </c>
      <c r="B7" s="90" t="s">
        <v>11</v>
      </c>
      <c r="C7" s="90" t="s">
        <v>8</v>
      </c>
      <c r="D7" s="92" t="s">
        <v>7</v>
      </c>
      <c r="E7" s="93"/>
      <c r="F7" s="93"/>
      <c r="G7" s="94"/>
      <c r="H7" s="89" t="s">
        <v>93</v>
      </c>
      <c r="I7" s="89"/>
      <c r="J7" s="89"/>
      <c r="K7" s="89"/>
      <c r="L7" s="89"/>
      <c r="M7" s="89"/>
      <c r="N7" s="89"/>
    </row>
    <row r="8" spans="1:16" s="2" customFormat="1" ht="47.25" customHeight="1">
      <c r="A8" s="91"/>
      <c r="B8" s="95"/>
      <c r="C8" s="95"/>
      <c r="D8" s="17" t="s">
        <v>6</v>
      </c>
      <c r="E8" s="17" t="s">
        <v>5</v>
      </c>
      <c r="F8" s="17" t="s">
        <v>4</v>
      </c>
      <c r="G8" s="17" t="s">
        <v>3</v>
      </c>
      <c r="H8" s="18">
        <v>2024</v>
      </c>
      <c r="I8" s="77">
        <v>2025</v>
      </c>
      <c r="J8" s="77">
        <v>2026</v>
      </c>
      <c r="K8" s="78">
        <v>2027</v>
      </c>
      <c r="L8" s="13">
        <v>2028</v>
      </c>
      <c r="M8" s="13">
        <v>2029</v>
      </c>
      <c r="N8" s="13">
        <v>2030</v>
      </c>
    </row>
    <row r="9" spans="1:16" s="2" customFormat="1" ht="11.25" customHeight="1">
      <c r="A9" s="19">
        <v>1</v>
      </c>
      <c r="B9" s="19">
        <v>2</v>
      </c>
      <c r="C9" s="19">
        <v>3</v>
      </c>
      <c r="D9" s="19">
        <v>4</v>
      </c>
      <c r="E9" s="19">
        <v>5</v>
      </c>
      <c r="F9" s="19">
        <v>6</v>
      </c>
      <c r="G9" s="19">
        <v>7</v>
      </c>
      <c r="H9" s="19">
        <v>8</v>
      </c>
      <c r="I9" s="79">
        <v>9</v>
      </c>
      <c r="J9" s="79">
        <v>10</v>
      </c>
      <c r="K9" s="79">
        <v>11</v>
      </c>
      <c r="L9" s="14">
        <v>12</v>
      </c>
      <c r="M9" s="14">
        <v>13</v>
      </c>
      <c r="N9" s="14">
        <v>14</v>
      </c>
      <c r="P9" s="57"/>
    </row>
    <row r="10" spans="1:16" s="41" customFormat="1" ht="44.25" customHeight="1">
      <c r="A10" s="35" t="s">
        <v>0</v>
      </c>
      <c r="B10" s="35" t="s">
        <v>100</v>
      </c>
      <c r="C10" s="36" t="s">
        <v>30</v>
      </c>
      <c r="D10" s="37" t="s">
        <v>15</v>
      </c>
      <c r="E10" s="37" t="s">
        <v>15</v>
      </c>
      <c r="F10" s="38" t="s">
        <v>31</v>
      </c>
      <c r="G10" s="37" t="s">
        <v>15</v>
      </c>
      <c r="H10" s="39">
        <f t="shared" ref="H10" si="0">H11+H15+H20+H30+H42+H47+H58+H53</f>
        <v>73066.399999999994</v>
      </c>
      <c r="I10" s="80">
        <f>I11+I15+I20+I30+I42+I47+I58+I53+I56</f>
        <v>81440.100000000006</v>
      </c>
      <c r="J10" s="80">
        <f t="shared" ref="J10:N10" si="1">J11+J15+J20+J30+J42+J47+J58+J53+J56</f>
        <v>70416.41</v>
      </c>
      <c r="K10" s="80">
        <f t="shared" si="1"/>
        <v>69965.399999999994</v>
      </c>
      <c r="L10" s="80">
        <f t="shared" si="1"/>
        <v>58684.1</v>
      </c>
      <c r="M10" s="80">
        <f t="shared" si="1"/>
        <v>58684.05</v>
      </c>
      <c r="N10" s="80">
        <f t="shared" si="1"/>
        <v>58684.05</v>
      </c>
      <c r="O10" s="40">
        <f>SUM(H10:N10)</f>
        <v>470940.50999999995</v>
      </c>
      <c r="P10" s="40"/>
    </row>
    <row r="11" spans="1:16" s="32" customFormat="1" ht="41.25" customHeight="1">
      <c r="A11" s="61" t="s">
        <v>32</v>
      </c>
      <c r="B11" s="62" t="s">
        <v>47</v>
      </c>
      <c r="C11" s="63" t="s">
        <v>30</v>
      </c>
      <c r="D11" s="64" t="s">
        <v>15</v>
      </c>
      <c r="E11" s="64" t="s">
        <v>15</v>
      </c>
      <c r="F11" s="65" t="s">
        <v>33</v>
      </c>
      <c r="G11" s="64" t="s">
        <v>15</v>
      </c>
      <c r="H11" s="73">
        <f t="shared" ref="H11" si="2">H12+H13</f>
        <v>307.65000000000003</v>
      </c>
      <c r="I11" s="60">
        <f>I13+I14</f>
        <v>112.8</v>
      </c>
      <c r="J11" s="60">
        <f t="shared" ref="J11:N11" si="3">J13+J14</f>
        <v>0</v>
      </c>
      <c r="K11" s="60">
        <f t="shared" si="3"/>
        <v>0</v>
      </c>
      <c r="L11" s="60">
        <f t="shared" si="3"/>
        <v>0</v>
      </c>
      <c r="M11" s="60">
        <f t="shared" si="3"/>
        <v>0</v>
      </c>
      <c r="N11" s="60">
        <f t="shared" si="3"/>
        <v>0</v>
      </c>
      <c r="O11" s="40">
        <f>SUM(H11:N11)</f>
        <v>420.45000000000005</v>
      </c>
    </row>
    <row r="12" spans="1:16" s="32" customFormat="1" ht="52.5" hidden="1" customHeight="1">
      <c r="A12" s="7" t="s">
        <v>12</v>
      </c>
      <c r="B12" s="30" t="s">
        <v>67</v>
      </c>
      <c r="C12" s="8" t="s">
        <v>1</v>
      </c>
      <c r="D12" s="21" t="s">
        <v>15</v>
      </c>
      <c r="E12" s="21" t="s">
        <v>15</v>
      </c>
      <c r="F12" s="10" t="s">
        <v>72</v>
      </c>
      <c r="G12" s="21" t="s">
        <v>15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</row>
    <row r="13" spans="1:16" s="32" customFormat="1" ht="52.5" customHeight="1">
      <c r="A13" s="7" t="s">
        <v>12</v>
      </c>
      <c r="B13" s="30" t="s">
        <v>22</v>
      </c>
      <c r="C13" s="8" t="s">
        <v>1</v>
      </c>
      <c r="D13" s="21" t="s">
        <v>15</v>
      </c>
      <c r="E13" s="21" t="s">
        <v>15</v>
      </c>
      <c r="F13" s="10" t="s">
        <v>64</v>
      </c>
      <c r="G13" s="21" t="s">
        <v>15</v>
      </c>
      <c r="H13" s="11">
        <f>304.6+3.05</f>
        <v>307.65000000000003</v>
      </c>
      <c r="I13" s="75">
        <v>0</v>
      </c>
      <c r="J13" s="75">
        <v>0</v>
      </c>
      <c r="K13" s="75">
        <v>0</v>
      </c>
      <c r="L13" s="11">
        <v>0</v>
      </c>
      <c r="M13" s="11">
        <v>0</v>
      </c>
      <c r="N13" s="11">
        <v>0</v>
      </c>
    </row>
    <row r="14" spans="1:16" s="32" customFormat="1" ht="35.25" customHeight="1">
      <c r="A14" s="7" t="s">
        <v>12</v>
      </c>
      <c r="B14" s="30" t="s">
        <v>121</v>
      </c>
      <c r="C14" s="8" t="s">
        <v>1</v>
      </c>
      <c r="D14" s="21" t="s">
        <v>15</v>
      </c>
      <c r="E14" s="21" t="s">
        <v>15</v>
      </c>
      <c r="F14" s="10" t="s">
        <v>120</v>
      </c>
      <c r="G14" s="21" t="s">
        <v>15</v>
      </c>
      <c r="H14" s="11">
        <v>0</v>
      </c>
      <c r="I14" s="75">
        <v>112.8</v>
      </c>
      <c r="J14" s="75">
        <v>0</v>
      </c>
      <c r="K14" s="75">
        <v>0</v>
      </c>
      <c r="L14" s="11">
        <v>0</v>
      </c>
      <c r="M14" s="11">
        <v>0</v>
      </c>
      <c r="N14" s="11">
        <v>0</v>
      </c>
    </row>
    <row r="15" spans="1:16" s="32" customFormat="1" ht="38.25">
      <c r="A15" s="61" t="s">
        <v>36</v>
      </c>
      <c r="B15" s="62" t="s">
        <v>74</v>
      </c>
      <c r="C15" s="63" t="s">
        <v>30</v>
      </c>
      <c r="D15" s="64" t="s">
        <v>15</v>
      </c>
      <c r="E15" s="64" t="s">
        <v>15</v>
      </c>
      <c r="F15" s="65" t="s">
        <v>34</v>
      </c>
      <c r="G15" s="64" t="s">
        <v>15</v>
      </c>
      <c r="H15" s="73">
        <f>SUM(H16:H19)</f>
        <v>7544.5000000000009</v>
      </c>
      <c r="I15" s="60">
        <f>SUM(I16:I19)</f>
        <v>8215.65</v>
      </c>
      <c r="J15" s="60">
        <f t="shared" ref="J15:N15" si="4">SUM(J16:J19)</f>
        <v>7264.5</v>
      </c>
      <c r="K15" s="60">
        <f t="shared" si="4"/>
        <v>7160.0999999999995</v>
      </c>
      <c r="L15" s="60">
        <f t="shared" si="4"/>
        <v>7246</v>
      </c>
      <c r="M15" s="60">
        <f t="shared" si="4"/>
        <v>7245.95</v>
      </c>
      <c r="N15" s="60">
        <f t="shared" si="4"/>
        <v>7245.95</v>
      </c>
      <c r="O15" s="40">
        <f>SUM(H15:N15)</f>
        <v>51922.649999999994</v>
      </c>
    </row>
    <row r="16" spans="1:16" s="32" customFormat="1" ht="25.5">
      <c r="A16" s="30" t="s">
        <v>12</v>
      </c>
      <c r="B16" s="30" t="s">
        <v>16</v>
      </c>
      <c r="C16" s="20" t="s">
        <v>1</v>
      </c>
      <c r="D16" s="21" t="s">
        <v>15</v>
      </c>
      <c r="E16" s="21" t="s">
        <v>15</v>
      </c>
      <c r="F16" s="21" t="s">
        <v>48</v>
      </c>
      <c r="G16" s="21" t="s">
        <v>15</v>
      </c>
      <c r="H16" s="11">
        <v>5670.6</v>
      </c>
      <c r="I16" s="75">
        <v>5568.75</v>
      </c>
      <c r="J16" s="75">
        <v>5498.5</v>
      </c>
      <c r="K16" s="75">
        <v>5503</v>
      </c>
      <c r="L16" s="11">
        <f t="shared" ref="L16" si="5">1743+5503</f>
        <v>7246</v>
      </c>
      <c r="M16" s="11">
        <f>1743+5503-0.05</f>
        <v>7245.95</v>
      </c>
      <c r="N16" s="11">
        <f>1743+5503-0.05</f>
        <v>7245.95</v>
      </c>
    </row>
    <row r="17" spans="1:15" s="32" customFormat="1" ht="54.75" customHeight="1">
      <c r="A17" s="7" t="s">
        <v>12</v>
      </c>
      <c r="B17" s="30" t="s">
        <v>18</v>
      </c>
      <c r="C17" s="8" t="s">
        <v>1</v>
      </c>
      <c r="D17" s="21" t="s">
        <v>15</v>
      </c>
      <c r="E17" s="21" t="s">
        <v>15</v>
      </c>
      <c r="F17" s="10" t="s">
        <v>35</v>
      </c>
      <c r="G17" s="21" t="s">
        <v>15</v>
      </c>
      <c r="H17" s="11">
        <v>1499.1</v>
      </c>
      <c r="I17" s="75">
        <v>2117.5</v>
      </c>
      <c r="J17" s="75">
        <v>1412.8</v>
      </c>
      <c r="K17" s="75">
        <v>1325.7</v>
      </c>
      <c r="L17" s="11">
        <v>0</v>
      </c>
      <c r="M17" s="11">
        <v>0</v>
      </c>
      <c r="N17" s="11">
        <v>0</v>
      </c>
    </row>
    <row r="18" spans="1:15" s="32" customFormat="1" ht="69" customHeight="1">
      <c r="A18" s="7" t="s">
        <v>12</v>
      </c>
      <c r="B18" s="30" t="s">
        <v>19</v>
      </c>
      <c r="C18" s="8" t="s">
        <v>1</v>
      </c>
      <c r="D18" s="21" t="s">
        <v>15</v>
      </c>
      <c r="E18" s="21" t="s">
        <v>15</v>
      </c>
      <c r="F18" s="10" t="s">
        <v>49</v>
      </c>
      <c r="G18" s="21" t="s">
        <v>15</v>
      </c>
      <c r="H18" s="11">
        <v>374.8</v>
      </c>
      <c r="I18" s="75">
        <v>0</v>
      </c>
      <c r="J18" s="75">
        <v>0</v>
      </c>
      <c r="K18" s="75">
        <v>0</v>
      </c>
      <c r="L18" s="11">
        <v>0</v>
      </c>
      <c r="M18" s="11">
        <v>0</v>
      </c>
      <c r="N18" s="11">
        <v>0</v>
      </c>
    </row>
    <row r="19" spans="1:15" s="32" customFormat="1" ht="47.25" customHeight="1">
      <c r="A19" s="7" t="s">
        <v>12</v>
      </c>
      <c r="B19" s="30" t="s">
        <v>123</v>
      </c>
      <c r="C19" s="8" t="s">
        <v>1</v>
      </c>
      <c r="D19" s="21" t="s">
        <v>15</v>
      </c>
      <c r="E19" s="21" t="s">
        <v>15</v>
      </c>
      <c r="F19" s="10" t="s">
        <v>122</v>
      </c>
      <c r="G19" s="21" t="s">
        <v>15</v>
      </c>
      <c r="H19" s="11">
        <v>0</v>
      </c>
      <c r="I19" s="75">
        <v>529.4</v>
      </c>
      <c r="J19" s="75">
        <v>353.2</v>
      </c>
      <c r="K19" s="75">
        <v>331.4</v>
      </c>
      <c r="L19" s="11">
        <v>0</v>
      </c>
      <c r="M19" s="11">
        <v>0</v>
      </c>
      <c r="N19" s="11">
        <v>0</v>
      </c>
    </row>
    <row r="20" spans="1:15" s="34" customFormat="1" ht="42" customHeight="1">
      <c r="A20" s="62" t="s">
        <v>37</v>
      </c>
      <c r="B20" s="62" t="s">
        <v>75</v>
      </c>
      <c r="C20" s="63" t="s">
        <v>30</v>
      </c>
      <c r="D20" s="66" t="s">
        <v>15</v>
      </c>
      <c r="E20" s="66" t="s">
        <v>15</v>
      </c>
      <c r="F20" s="67" t="s">
        <v>38</v>
      </c>
      <c r="G20" s="66" t="s">
        <v>15</v>
      </c>
      <c r="H20" s="73">
        <f>SUM(H21:H29)</f>
        <v>22104.600000000002</v>
      </c>
      <c r="I20" s="60">
        <f>SUM(I21:I29)</f>
        <v>27106.04</v>
      </c>
      <c r="J20" s="60">
        <f t="shared" ref="J20:N20" si="6">SUM(J21:J29)</f>
        <v>23442.5</v>
      </c>
      <c r="K20" s="60">
        <f t="shared" si="6"/>
        <v>23432.1</v>
      </c>
      <c r="L20" s="60">
        <f t="shared" si="6"/>
        <v>17765.849999999999</v>
      </c>
      <c r="M20" s="60">
        <f t="shared" si="6"/>
        <v>17765.849999999999</v>
      </c>
      <c r="N20" s="60">
        <f t="shared" si="6"/>
        <v>17765.849999999999</v>
      </c>
      <c r="O20" s="40">
        <f>SUM(H20:N20)</f>
        <v>149382.79</v>
      </c>
    </row>
    <row r="21" spans="1:15" s="34" customFormat="1" ht="32.25" customHeight="1">
      <c r="A21" s="30" t="s">
        <v>12</v>
      </c>
      <c r="B21" s="30" t="s">
        <v>13</v>
      </c>
      <c r="C21" s="22" t="s">
        <v>2</v>
      </c>
      <c r="D21" s="9" t="s">
        <v>15</v>
      </c>
      <c r="E21" s="9" t="s">
        <v>15</v>
      </c>
      <c r="F21" s="21" t="s">
        <v>50</v>
      </c>
      <c r="G21" s="9" t="s">
        <v>15</v>
      </c>
      <c r="H21" s="12">
        <v>15885.05</v>
      </c>
      <c r="I21" s="76">
        <v>20206.400000000001</v>
      </c>
      <c r="J21" s="76">
        <v>18575</v>
      </c>
      <c r="K21" s="76">
        <v>19665.849999999999</v>
      </c>
      <c r="L21" s="12">
        <v>17665.849999999999</v>
      </c>
      <c r="M21" s="12">
        <v>17665.849999999999</v>
      </c>
      <c r="N21" s="12">
        <v>17665.849999999999</v>
      </c>
    </row>
    <row r="22" spans="1:15" s="3" customFormat="1" ht="25.5" hidden="1">
      <c r="A22" s="30" t="s">
        <v>12</v>
      </c>
      <c r="B22" s="30"/>
      <c r="C22" s="20" t="s">
        <v>2</v>
      </c>
      <c r="D22" s="9" t="s">
        <v>15</v>
      </c>
      <c r="E22" s="9" t="s">
        <v>15</v>
      </c>
      <c r="F22" s="21"/>
      <c r="G22" s="9" t="s">
        <v>15</v>
      </c>
      <c r="H22" s="12">
        <v>0</v>
      </c>
      <c r="I22" s="72">
        <v>0</v>
      </c>
      <c r="J22" s="72">
        <f t="shared" ref="J22" si="7">I22</f>
        <v>0</v>
      </c>
      <c r="K22" s="71"/>
      <c r="L22" s="11"/>
      <c r="M22" s="11"/>
      <c r="N22" s="11"/>
    </row>
    <row r="23" spans="1:15" s="3" customFormat="1" ht="54.75" customHeight="1">
      <c r="A23" s="7" t="s">
        <v>12</v>
      </c>
      <c r="B23" s="7" t="s">
        <v>18</v>
      </c>
      <c r="C23" s="22" t="s">
        <v>1</v>
      </c>
      <c r="D23" s="9" t="s">
        <v>15</v>
      </c>
      <c r="E23" s="9" t="s">
        <v>15</v>
      </c>
      <c r="F23" s="21" t="s">
        <v>51</v>
      </c>
      <c r="G23" s="9" t="s">
        <v>15</v>
      </c>
      <c r="H23" s="12">
        <v>4034.9</v>
      </c>
      <c r="I23" s="76">
        <v>4672.3999999999996</v>
      </c>
      <c r="J23" s="76">
        <v>3122</v>
      </c>
      <c r="K23" s="76">
        <v>2933</v>
      </c>
      <c r="L23" s="12">
        <v>0</v>
      </c>
      <c r="M23" s="12">
        <v>0</v>
      </c>
      <c r="N23" s="12">
        <v>0</v>
      </c>
    </row>
    <row r="24" spans="1:15" s="3" customFormat="1" ht="43.5" customHeight="1">
      <c r="A24" s="7" t="s">
        <v>12</v>
      </c>
      <c r="B24" s="30" t="s">
        <v>116</v>
      </c>
      <c r="C24" s="22" t="s">
        <v>1</v>
      </c>
      <c r="D24" s="9" t="s">
        <v>15</v>
      </c>
      <c r="E24" s="9" t="s">
        <v>15</v>
      </c>
      <c r="F24" s="21" t="s">
        <v>115</v>
      </c>
      <c r="G24" s="9" t="s">
        <v>15</v>
      </c>
      <c r="H24" s="12">
        <v>260.2</v>
      </c>
      <c r="I24" s="76">
        <v>0</v>
      </c>
      <c r="J24" s="76">
        <v>0</v>
      </c>
      <c r="K24" s="76">
        <v>0</v>
      </c>
      <c r="L24" s="12">
        <v>0</v>
      </c>
      <c r="M24" s="12">
        <v>0</v>
      </c>
      <c r="N24" s="12">
        <v>0</v>
      </c>
    </row>
    <row r="25" spans="1:15" s="3" customFormat="1" ht="54.75" customHeight="1">
      <c r="A25" s="7" t="s">
        <v>12</v>
      </c>
      <c r="B25" s="30" t="s">
        <v>21</v>
      </c>
      <c r="C25" s="22" t="s">
        <v>1</v>
      </c>
      <c r="D25" s="9" t="s">
        <v>15</v>
      </c>
      <c r="E25" s="9" t="s">
        <v>15</v>
      </c>
      <c r="F25" s="21" t="s">
        <v>81</v>
      </c>
      <c r="G25" s="9" t="s">
        <v>15</v>
      </c>
      <c r="H25" s="12">
        <v>70.8</v>
      </c>
      <c r="I25" s="76">
        <v>100</v>
      </c>
      <c r="J25" s="76">
        <v>100</v>
      </c>
      <c r="K25" s="76">
        <v>100</v>
      </c>
      <c r="L25" s="12">
        <v>100</v>
      </c>
      <c r="M25" s="12">
        <v>100</v>
      </c>
      <c r="N25" s="12">
        <v>100</v>
      </c>
    </row>
    <row r="26" spans="1:15" s="3" customFormat="1" ht="42.75" customHeight="1">
      <c r="A26" s="30" t="s">
        <v>12</v>
      </c>
      <c r="B26" s="30" t="s">
        <v>110</v>
      </c>
      <c r="C26" s="8" t="s">
        <v>1</v>
      </c>
      <c r="D26" s="9" t="s">
        <v>15</v>
      </c>
      <c r="E26" s="9" t="s">
        <v>15</v>
      </c>
      <c r="F26" s="21" t="s">
        <v>109</v>
      </c>
      <c r="G26" s="9" t="s">
        <v>15</v>
      </c>
      <c r="H26" s="12">
        <v>845</v>
      </c>
      <c r="I26" s="76">
        <v>855</v>
      </c>
      <c r="J26" s="76">
        <v>865</v>
      </c>
      <c r="K26" s="76">
        <v>0</v>
      </c>
      <c r="L26" s="12">
        <v>0</v>
      </c>
      <c r="M26" s="12">
        <v>0</v>
      </c>
      <c r="N26" s="12">
        <v>0</v>
      </c>
    </row>
    <row r="27" spans="1:15" s="3" customFormat="1" ht="63.75">
      <c r="A27" s="7" t="s">
        <v>12</v>
      </c>
      <c r="B27" s="30" t="s">
        <v>19</v>
      </c>
      <c r="C27" s="8" t="s">
        <v>1</v>
      </c>
      <c r="D27" s="9" t="s">
        <v>15</v>
      </c>
      <c r="E27" s="9" t="s">
        <v>15</v>
      </c>
      <c r="F27" s="10" t="s">
        <v>82</v>
      </c>
      <c r="G27" s="9" t="s">
        <v>15</v>
      </c>
      <c r="H27" s="12">
        <v>1008.65</v>
      </c>
      <c r="I27" s="76">
        <v>0</v>
      </c>
      <c r="J27" s="76">
        <v>0</v>
      </c>
      <c r="K27" s="76">
        <v>0</v>
      </c>
      <c r="L27" s="12">
        <v>0</v>
      </c>
      <c r="M27" s="12">
        <v>0</v>
      </c>
      <c r="N27" s="12">
        <v>0</v>
      </c>
    </row>
    <row r="28" spans="1:15" s="3" customFormat="1" ht="51">
      <c r="A28" s="7" t="s">
        <v>12</v>
      </c>
      <c r="B28" s="30" t="s">
        <v>129</v>
      </c>
      <c r="C28" s="8" t="s">
        <v>1</v>
      </c>
      <c r="D28" s="9" t="s">
        <v>15</v>
      </c>
      <c r="E28" s="9" t="s">
        <v>15</v>
      </c>
      <c r="F28" s="10" t="s">
        <v>128</v>
      </c>
      <c r="G28" s="9" t="s">
        <v>15</v>
      </c>
      <c r="H28" s="12">
        <v>0</v>
      </c>
      <c r="I28" s="76">
        <v>104.14</v>
      </c>
      <c r="J28" s="76">
        <v>0</v>
      </c>
      <c r="K28" s="76">
        <v>0</v>
      </c>
      <c r="L28" s="12">
        <v>0</v>
      </c>
      <c r="M28" s="12">
        <v>0</v>
      </c>
      <c r="N28" s="12">
        <v>0</v>
      </c>
    </row>
    <row r="29" spans="1:15" s="3" customFormat="1" ht="51">
      <c r="A29" s="7" t="s">
        <v>12</v>
      </c>
      <c r="B29" s="30" t="s">
        <v>123</v>
      </c>
      <c r="C29" s="8" t="s">
        <v>1</v>
      </c>
      <c r="D29" s="9" t="s">
        <v>15</v>
      </c>
      <c r="E29" s="9" t="s">
        <v>15</v>
      </c>
      <c r="F29" s="10" t="s">
        <v>124</v>
      </c>
      <c r="G29" s="9" t="s">
        <v>15</v>
      </c>
      <c r="H29" s="12">
        <v>0</v>
      </c>
      <c r="I29" s="76">
        <v>1168.0999999999999</v>
      </c>
      <c r="J29" s="76">
        <v>780.5</v>
      </c>
      <c r="K29" s="76">
        <v>733.25</v>
      </c>
      <c r="L29" s="12">
        <v>0</v>
      </c>
      <c r="M29" s="12">
        <v>0</v>
      </c>
      <c r="N29" s="12">
        <v>0</v>
      </c>
    </row>
    <row r="30" spans="1:15" s="3" customFormat="1" ht="37.5" customHeight="1">
      <c r="A30" s="68" t="s">
        <v>39</v>
      </c>
      <c r="B30" s="68" t="s">
        <v>14</v>
      </c>
      <c r="C30" s="63" t="s">
        <v>30</v>
      </c>
      <c r="D30" s="66" t="s">
        <v>15</v>
      </c>
      <c r="E30" s="66" t="s">
        <v>15</v>
      </c>
      <c r="F30" s="64" t="s">
        <v>40</v>
      </c>
      <c r="G30" s="66" t="s">
        <v>15</v>
      </c>
      <c r="H30" s="73">
        <f>SUM(H31:H41)</f>
        <v>37413.199999999997</v>
      </c>
      <c r="I30" s="60">
        <f>SUM(I31:I41)</f>
        <v>41552.540000000008</v>
      </c>
      <c r="J30" s="60">
        <f t="shared" ref="J30:N30" si="8">SUM(J31:J41)</f>
        <v>37131.01</v>
      </c>
      <c r="K30" s="60">
        <f t="shared" si="8"/>
        <v>36794.800000000003</v>
      </c>
      <c r="L30" s="60">
        <f t="shared" si="8"/>
        <v>30672.25</v>
      </c>
      <c r="M30" s="60">
        <f t="shared" si="8"/>
        <v>30672.25</v>
      </c>
      <c r="N30" s="60">
        <f t="shared" si="8"/>
        <v>30672.25</v>
      </c>
      <c r="O30" s="40">
        <f>SUM(H30:N30)</f>
        <v>244908.3</v>
      </c>
    </row>
    <row r="31" spans="1:15" s="3" customFormat="1" ht="38.25" customHeight="1">
      <c r="A31" s="30" t="s">
        <v>12</v>
      </c>
      <c r="B31" s="30" t="s">
        <v>20</v>
      </c>
      <c r="C31" s="20" t="s">
        <v>2</v>
      </c>
      <c r="D31" s="9" t="s">
        <v>15</v>
      </c>
      <c r="E31" s="9" t="s">
        <v>15</v>
      </c>
      <c r="F31" s="21" t="s">
        <v>65</v>
      </c>
      <c r="G31" s="9" t="s">
        <v>15</v>
      </c>
      <c r="H31" s="12">
        <v>30856.35</v>
      </c>
      <c r="I31" s="76">
        <v>31734.799999999999</v>
      </c>
      <c r="J31" s="76">
        <v>30669.75</v>
      </c>
      <c r="K31" s="76">
        <v>30722.3</v>
      </c>
      <c r="L31" s="12">
        <f>30622.25</f>
        <v>30622.25</v>
      </c>
      <c r="M31" s="12">
        <v>30622.25</v>
      </c>
      <c r="N31" s="12">
        <v>30622.25</v>
      </c>
    </row>
    <row r="32" spans="1:15" s="3" customFormat="1" ht="51.75" customHeight="1">
      <c r="A32" s="7" t="s">
        <v>12</v>
      </c>
      <c r="B32" s="30" t="s">
        <v>18</v>
      </c>
      <c r="C32" s="22" t="s">
        <v>1</v>
      </c>
      <c r="D32" s="9" t="s">
        <v>15</v>
      </c>
      <c r="E32" s="9" t="s">
        <v>15</v>
      </c>
      <c r="F32" s="21" t="s">
        <v>66</v>
      </c>
      <c r="G32" s="9" t="s">
        <v>15</v>
      </c>
      <c r="H32" s="12">
        <v>5167.3999999999996</v>
      </c>
      <c r="I32" s="76">
        <v>7647</v>
      </c>
      <c r="J32" s="76">
        <v>5129</v>
      </c>
      <c r="K32" s="76">
        <v>4818</v>
      </c>
      <c r="L32" s="12">
        <v>0</v>
      </c>
      <c r="M32" s="12">
        <v>0</v>
      </c>
      <c r="N32" s="12">
        <v>0</v>
      </c>
    </row>
    <row r="33" spans="1:15" s="3" customFormat="1" ht="51.75" hidden="1" customHeight="1">
      <c r="A33" s="7" t="s">
        <v>12</v>
      </c>
      <c r="B33" s="7" t="s">
        <v>77</v>
      </c>
      <c r="C33" s="22" t="s">
        <v>1</v>
      </c>
      <c r="D33" s="9" t="s">
        <v>15</v>
      </c>
      <c r="E33" s="9" t="s">
        <v>15</v>
      </c>
      <c r="F33" s="21" t="s">
        <v>78</v>
      </c>
      <c r="G33" s="9" t="s">
        <v>15</v>
      </c>
      <c r="H33" s="12">
        <v>0</v>
      </c>
      <c r="I33" s="72">
        <v>0</v>
      </c>
      <c r="J33" s="72">
        <v>0</v>
      </c>
      <c r="K33" s="72">
        <v>0</v>
      </c>
      <c r="L33" s="12">
        <v>0</v>
      </c>
      <c r="M33" s="12">
        <v>0</v>
      </c>
      <c r="N33" s="12">
        <v>0</v>
      </c>
    </row>
    <row r="34" spans="1:15" s="3" customFormat="1" ht="51.75" customHeight="1">
      <c r="A34" s="7" t="s">
        <v>12</v>
      </c>
      <c r="B34" s="30" t="s">
        <v>116</v>
      </c>
      <c r="C34" s="22" t="s">
        <v>1</v>
      </c>
      <c r="D34" s="9" t="s">
        <v>15</v>
      </c>
      <c r="E34" s="9" t="s">
        <v>15</v>
      </c>
      <c r="F34" s="21" t="s">
        <v>78</v>
      </c>
      <c r="G34" s="9" t="s">
        <v>15</v>
      </c>
      <c r="H34" s="12">
        <v>97.6</v>
      </c>
      <c r="I34" s="76">
        <v>0</v>
      </c>
      <c r="J34" s="76">
        <v>0</v>
      </c>
      <c r="K34" s="76">
        <v>0</v>
      </c>
      <c r="L34" s="12">
        <v>0</v>
      </c>
      <c r="M34" s="12">
        <v>0</v>
      </c>
      <c r="N34" s="12">
        <v>0</v>
      </c>
    </row>
    <row r="35" spans="1:15" s="3" customFormat="1" ht="75" customHeight="1">
      <c r="A35" s="30" t="s">
        <v>12</v>
      </c>
      <c r="B35" s="30" t="s">
        <v>21</v>
      </c>
      <c r="C35" s="8" t="s">
        <v>1</v>
      </c>
      <c r="D35" s="9" t="s">
        <v>15</v>
      </c>
      <c r="E35" s="9" t="s">
        <v>15</v>
      </c>
      <c r="F35" s="21" t="s">
        <v>52</v>
      </c>
      <c r="G35" s="9" t="s">
        <v>15</v>
      </c>
      <c r="H35" s="12">
        <v>0</v>
      </c>
      <c r="I35" s="76">
        <v>50</v>
      </c>
      <c r="J35" s="76">
        <v>50</v>
      </c>
      <c r="K35" s="76">
        <v>50</v>
      </c>
      <c r="L35" s="12">
        <v>50</v>
      </c>
      <c r="M35" s="12">
        <v>50</v>
      </c>
      <c r="N35" s="12">
        <v>50</v>
      </c>
    </row>
    <row r="36" spans="1:15" s="3" customFormat="1" ht="45" hidden="1" customHeight="1">
      <c r="A36" s="7" t="s">
        <v>12</v>
      </c>
      <c r="B36" s="7" t="s">
        <v>84</v>
      </c>
      <c r="C36" s="22" t="s">
        <v>1</v>
      </c>
      <c r="D36" s="9" t="s">
        <v>15</v>
      </c>
      <c r="E36" s="9" t="s">
        <v>15</v>
      </c>
      <c r="F36" s="21" t="s">
        <v>83</v>
      </c>
      <c r="G36" s="9" t="s">
        <v>15</v>
      </c>
      <c r="H36" s="12">
        <v>0</v>
      </c>
      <c r="I36" s="72">
        <v>0</v>
      </c>
      <c r="J36" s="72">
        <v>0</v>
      </c>
      <c r="K36" s="72">
        <v>0</v>
      </c>
      <c r="L36" s="12">
        <v>0</v>
      </c>
      <c r="M36" s="12">
        <v>0</v>
      </c>
      <c r="N36" s="12">
        <v>0</v>
      </c>
    </row>
    <row r="37" spans="1:15" s="3" customFormat="1" ht="57.75" hidden="1" customHeight="1">
      <c r="A37" s="7" t="s">
        <v>12</v>
      </c>
      <c r="B37" s="7" t="s">
        <v>86</v>
      </c>
      <c r="C37" s="22" t="s">
        <v>1</v>
      </c>
      <c r="D37" s="9" t="s">
        <v>15</v>
      </c>
      <c r="E37" s="9" t="s">
        <v>15</v>
      </c>
      <c r="F37" s="21" t="s">
        <v>85</v>
      </c>
      <c r="G37" s="9" t="s">
        <v>15</v>
      </c>
      <c r="H37" s="12">
        <v>0</v>
      </c>
      <c r="I37" s="72">
        <v>0</v>
      </c>
      <c r="J37" s="72">
        <v>0</v>
      </c>
      <c r="K37" s="72">
        <v>0</v>
      </c>
      <c r="L37" s="12">
        <v>0</v>
      </c>
      <c r="M37" s="12">
        <v>0</v>
      </c>
      <c r="N37" s="12">
        <v>0</v>
      </c>
    </row>
    <row r="38" spans="1:15" s="3" customFormat="1" ht="68.25" customHeight="1">
      <c r="A38" s="7" t="s">
        <v>12</v>
      </c>
      <c r="B38" s="7" t="s">
        <v>19</v>
      </c>
      <c r="C38" s="22" t="s">
        <v>1</v>
      </c>
      <c r="D38" s="9" t="s">
        <v>15</v>
      </c>
      <c r="E38" s="9" t="s">
        <v>15</v>
      </c>
      <c r="F38" s="21" t="s">
        <v>41</v>
      </c>
      <c r="G38" s="9" t="s">
        <v>15</v>
      </c>
      <c r="H38" s="12">
        <v>1291.8499999999999</v>
      </c>
      <c r="I38" s="76">
        <v>0</v>
      </c>
      <c r="J38" s="76">
        <v>0</v>
      </c>
      <c r="K38" s="76">
        <v>0</v>
      </c>
      <c r="L38" s="12">
        <v>0</v>
      </c>
      <c r="M38" s="12">
        <v>0</v>
      </c>
      <c r="N38" s="12">
        <v>0</v>
      </c>
    </row>
    <row r="39" spans="1:15" s="3" customFormat="1" ht="68.25" customHeight="1">
      <c r="A39" s="7" t="s">
        <v>12</v>
      </c>
      <c r="B39" s="30" t="s">
        <v>126</v>
      </c>
      <c r="C39" s="22" t="s">
        <v>1</v>
      </c>
      <c r="D39" s="9" t="s">
        <v>15</v>
      </c>
      <c r="E39" s="9" t="s">
        <v>15</v>
      </c>
      <c r="F39" s="21" t="s">
        <v>127</v>
      </c>
      <c r="G39" s="9" t="s">
        <v>15</v>
      </c>
      <c r="H39" s="12">
        <v>0</v>
      </c>
      <c r="I39" s="76">
        <v>104.8</v>
      </c>
      <c r="J39" s="76">
        <v>0</v>
      </c>
      <c r="K39" s="76">
        <v>0</v>
      </c>
      <c r="L39" s="12">
        <v>0</v>
      </c>
      <c r="M39" s="12">
        <v>0</v>
      </c>
      <c r="N39" s="12">
        <v>0</v>
      </c>
    </row>
    <row r="40" spans="1:15" s="3" customFormat="1" ht="68.25" customHeight="1">
      <c r="A40" s="7" t="s">
        <v>12</v>
      </c>
      <c r="B40" s="30" t="s">
        <v>129</v>
      </c>
      <c r="C40" s="8" t="s">
        <v>1</v>
      </c>
      <c r="D40" s="9" t="s">
        <v>15</v>
      </c>
      <c r="E40" s="9" t="s">
        <v>15</v>
      </c>
      <c r="F40" s="10" t="s">
        <v>130</v>
      </c>
      <c r="G40" s="9" t="s">
        <v>15</v>
      </c>
      <c r="H40" s="12">
        <v>0</v>
      </c>
      <c r="I40" s="76">
        <v>104.14</v>
      </c>
      <c r="J40" s="76">
        <v>0</v>
      </c>
      <c r="K40" s="76">
        <v>0</v>
      </c>
      <c r="L40" s="12">
        <v>0</v>
      </c>
      <c r="M40" s="12">
        <v>0</v>
      </c>
      <c r="N40" s="12">
        <v>0</v>
      </c>
    </row>
    <row r="41" spans="1:15" s="3" customFormat="1" ht="68.25" customHeight="1">
      <c r="A41" s="7" t="s">
        <v>12</v>
      </c>
      <c r="B41" s="30" t="s">
        <v>123</v>
      </c>
      <c r="C41" s="22" t="s">
        <v>1</v>
      </c>
      <c r="D41" s="9" t="s">
        <v>15</v>
      </c>
      <c r="E41" s="9" t="s">
        <v>15</v>
      </c>
      <c r="F41" s="21" t="s">
        <v>125</v>
      </c>
      <c r="G41" s="9" t="s">
        <v>15</v>
      </c>
      <c r="H41" s="12">
        <v>0</v>
      </c>
      <c r="I41" s="76">
        <v>1911.8</v>
      </c>
      <c r="J41" s="76">
        <v>1282.26</v>
      </c>
      <c r="K41" s="76">
        <v>1204.5</v>
      </c>
      <c r="L41" s="12">
        <v>0</v>
      </c>
      <c r="M41" s="12">
        <v>0</v>
      </c>
      <c r="N41" s="12">
        <v>0</v>
      </c>
    </row>
    <row r="42" spans="1:15" s="3" customFormat="1" ht="38.25" customHeight="1">
      <c r="A42" s="68" t="s">
        <v>42</v>
      </c>
      <c r="B42" s="68" t="s">
        <v>53</v>
      </c>
      <c r="C42" s="69" t="s">
        <v>1</v>
      </c>
      <c r="D42" s="64" t="s">
        <v>15</v>
      </c>
      <c r="E42" s="64" t="s">
        <v>15</v>
      </c>
      <c r="F42" s="64" t="s">
        <v>43</v>
      </c>
      <c r="G42" s="64" t="s">
        <v>15</v>
      </c>
      <c r="H42" s="73">
        <f>H43+H44+H46+H45</f>
        <v>4089.6</v>
      </c>
      <c r="I42" s="73">
        <f>I43+I44+I46</f>
        <v>3997.5</v>
      </c>
      <c r="J42" s="73">
        <f t="shared" ref="J42:N42" si="9">J43+J44+J46</f>
        <v>2578.4</v>
      </c>
      <c r="K42" s="73">
        <f t="shared" si="9"/>
        <v>2578.4</v>
      </c>
      <c r="L42" s="73">
        <f t="shared" si="9"/>
        <v>3000</v>
      </c>
      <c r="M42" s="73">
        <f t="shared" si="9"/>
        <v>3000</v>
      </c>
      <c r="N42" s="73">
        <f t="shared" si="9"/>
        <v>3000</v>
      </c>
      <c r="O42" s="40">
        <f>SUM(H42:N42)</f>
        <v>22243.9</v>
      </c>
    </row>
    <row r="43" spans="1:15" s="3" customFormat="1" ht="25.5">
      <c r="A43" s="7" t="s">
        <v>12</v>
      </c>
      <c r="B43" s="7" t="s">
        <v>46</v>
      </c>
      <c r="C43" s="22" t="s">
        <v>1</v>
      </c>
      <c r="D43" s="9" t="s">
        <v>15</v>
      </c>
      <c r="E43" s="9" t="s">
        <v>15</v>
      </c>
      <c r="F43" s="21" t="s">
        <v>54</v>
      </c>
      <c r="G43" s="9" t="s">
        <v>15</v>
      </c>
      <c r="H43" s="12">
        <f>2931.7+924.2+0.9</f>
        <v>3856.7999999999997</v>
      </c>
      <c r="I43" s="76">
        <v>3997.5</v>
      </c>
      <c r="J43" s="76">
        <v>2578.4</v>
      </c>
      <c r="K43" s="76">
        <v>2578.4</v>
      </c>
      <c r="L43" s="12">
        <v>3000</v>
      </c>
      <c r="M43" s="12">
        <v>3000</v>
      </c>
      <c r="N43" s="12">
        <v>3000</v>
      </c>
      <c r="O43" s="40">
        <f>SUM(H43:N43)</f>
        <v>22011.1</v>
      </c>
    </row>
    <row r="44" spans="1:15" s="3" customFormat="1" ht="38.25" hidden="1">
      <c r="A44" s="7" t="s">
        <v>12</v>
      </c>
      <c r="B44" s="7" t="s">
        <v>84</v>
      </c>
      <c r="C44" s="22" t="s">
        <v>1</v>
      </c>
      <c r="D44" s="9" t="s">
        <v>15</v>
      </c>
      <c r="E44" s="9" t="s">
        <v>15</v>
      </c>
      <c r="F44" s="21" t="s">
        <v>83</v>
      </c>
      <c r="G44" s="9" t="s">
        <v>15</v>
      </c>
      <c r="H44" s="12">
        <v>0</v>
      </c>
      <c r="I44" s="72">
        <v>0</v>
      </c>
      <c r="J44" s="72">
        <v>0</v>
      </c>
      <c r="K44" s="72">
        <v>0</v>
      </c>
      <c r="L44" s="12">
        <v>0</v>
      </c>
      <c r="M44" s="12">
        <v>0</v>
      </c>
      <c r="N44" s="12">
        <v>0</v>
      </c>
    </row>
    <row r="45" spans="1:15" s="3" customFormat="1" ht="51">
      <c r="A45" s="7" t="s">
        <v>12</v>
      </c>
      <c r="B45" s="7" t="s">
        <v>114</v>
      </c>
      <c r="C45" s="22" t="s">
        <v>1</v>
      </c>
      <c r="D45" s="9" t="s">
        <v>15</v>
      </c>
      <c r="E45" s="9" t="s">
        <v>15</v>
      </c>
      <c r="F45" s="21" t="s">
        <v>113</v>
      </c>
      <c r="G45" s="9" t="s">
        <v>15</v>
      </c>
      <c r="H45" s="12">
        <v>116.4</v>
      </c>
      <c r="I45" s="76">
        <v>0</v>
      </c>
      <c r="J45" s="76">
        <v>0</v>
      </c>
      <c r="K45" s="76">
        <v>0</v>
      </c>
      <c r="L45" s="12">
        <v>0</v>
      </c>
      <c r="M45" s="12">
        <v>0</v>
      </c>
      <c r="N45" s="12">
        <v>0</v>
      </c>
      <c r="O45" s="40">
        <f>SUM(H45:N45)</f>
        <v>116.4</v>
      </c>
    </row>
    <row r="46" spans="1:15" s="3" customFormat="1" ht="67.5" customHeight="1">
      <c r="A46" s="7" t="s">
        <v>12</v>
      </c>
      <c r="B46" s="7" t="s">
        <v>131</v>
      </c>
      <c r="C46" s="22" t="s">
        <v>1</v>
      </c>
      <c r="D46" s="9" t="s">
        <v>15</v>
      </c>
      <c r="E46" s="9" t="s">
        <v>15</v>
      </c>
      <c r="F46" s="21" t="s">
        <v>117</v>
      </c>
      <c r="G46" s="9" t="s">
        <v>15</v>
      </c>
      <c r="H46" s="12">
        <v>116.4</v>
      </c>
      <c r="I46" s="76">
        <v>0</v>
      </c>
      <c r="J46" s="76">
        <v>0</v>
      </c>
      <c r="K46" s="76">
        <v>0</v>
      </c>
      <c r="L46" s="12">
        <v>0</v>
      </c>
      <c r="M46" s="12">
        <v>0</v>
      </c>
      <c r="N46" s="12">
        <v>0</v>
      </c>
      <c r="O46" s="40">
        <f>SUM(H46:N46)</f>
        <v>116.4</v>
      </c>
    </row>
    <row r="47" spans="1:15" s="3" customFormat="1" ht="38.25" customHeight="1">
      <c r="A47" s="68" t="s">
        <v>44</v>
      </c>
      <c r="B47" s="68" t="s">
        <v>55</v>
      </c>
      <c r="C47" s="69" t="s">
        <v>1</v>
      </c>
      <c r="D47" s="64" t="s">
        <v>15</v>
      </c>
      <c r="E47" s="64" t="s">
        <v>15</v>
      </c>
      <c r="F47" s="64" t="s">
        <v>45</v>
      </c>
      <c r="G47" s="64" t="s">
        <v>15</v>
      </c>
      <c r="H47" s="73">
        <f>H50+H49</f>
        <v>1138.45</v>
      </c>
      <c r="I47" s="60">
        <f t="shared" ref="I47:N47" si="10">I50</f>
        <v>0</v>
      </c>
      <c r="J47" s="60">
        <f t="shared" si="10"/>
        <v>0</v>
      </c>
      <c r="K47" s="60">
        <f t="shared" si="10"/>
        <v>0</v>
      </c>
      <c r="L47" s="60">
        <f t="shared" si="10"/>
        <v>0</v>
      </c>
      <c r="M47" s="60">
        <f t="shared" si="10"/>
        <v>0</v>
      </c>
      <c r="N47" s="60">
        <f t="shared" si="10"/>
        <v>0</v>
      </c>
      <c r="O47" s="40">
        <f>SUM(H47:N47)</f>
        <v>1138.45</v>
      </c>
    </row>
    <row r="48" spans="1:15" s="3" customFormat="1" ht="25.5" hidden="1">
      <c r="A48" s="7" t="s">
        <v>12</v>
      </c>
      <c r="B48" s="7"/>
      <c r="C48" s="22" t="s">
        <v>1</v>
      </c>
      <c r="D48" s="9" t="s">
        <v>15</v>
      </c>
      <c r="E48" s="9" t="s">
        <v>15</v>
      </c>
      <c r="F48" s="21"/>
      <c r="G48" s="9" t="s">
        <v>15</v>
      </c>
      <c r="H48" s="12">
        <v>0</v>
      </c>
      <c r="I48" s="12">
        <v>0</v>
      </c>
      <c r="J48" s="12">
        <v>0</v>
      </c>
      <c r="K48" s="11">
        <v>0</v>
      </c>
      <c r="L48" s="11">
        <v>0</v>
      </c>
      <c r="M48" s="11">
        <v>0</v>
      </c>
      <c r="N48" s="11">
        <v>0</v>
      </c>
    </row>
    <row r="49" spans="1:16" s="3" customFormat="1" ht="25.5">
      <c r="A49" s="7" t="s">
        <v>12</v>
      </c>
      <c r="B49" s="7" t="s">
        <v>80</v>
      </c>
      <c r="C49" s="22" t="s">
        <v>1</v>
      </c>
      <c r="D49" s="9" t="s">
        <v>15</v>
      </c>
      <c r="E49" s="9" t="s">
        <v>15</v>
      </c>
      <c r="F49" s="21" t="s">
        <v>79</v>
      </c>
      <c r="G49" s="9" t="s">
        <v>15</v>
      </c>
      <c r="H49" s="12">
        <v>912.15</v>
      </c>
      <c r="I49" s="76">
        <v>0</v>
      </c>
      <c r="J49" s="76">
        <v>0</v>
      </c>
      <c r="K49" s="76">
        <v>0</v>
      </c>
      <c r="L49" s="12">
        <v>0</v>
      </c>
      <c r="M49" s="12">
        <v>0</v>
      </c>
      <c r="N49" s="12">
        <v>0</v>
      </c>
    </row>
    <row r="50" spans="1:16" s="3" customFormat="1" ht="63.75">
      <c r="A50" s="7" t="s">
        <v>12</v>
      </c>
      <c r="B50" s="7" t="s">
        <v>119</v>
      </c>
      <c r="C50" s="22" t="s">
        <v>1</v>
      </c>
      <c r="D50" s="9" t="s">
        <v>15</v>
      </c>
      <c r="E50" s="9" t="s">
        <v>15</v>
      </c>
      <c r="F50" s="21" t="s">
        <v>118</v>
      </c>
      <c r="G50" s="9" t="s">
        <v>15</v>
      </c>
      <c r="H50" s="12">
        <v>226.3</v>
      </c>
      <c r="I50" s="76">
        <v>0</v>
      </c>
      <c r="J50" s="76">
        <v>0</v>
      </c>
      <c r="K50" s="76">
        <v>0</v>
      </c>
      <c r="L50" s="12">
        <v>0</v>
      </c>
      <c r="M50" s="12">
        <v>0</v>
      </c>
      <c r="N50" s="12">
        <v>0</v>
      </c>
    </row>
    <row r="51" spans="1:16" s="3" customFormat="1" ht="32.25" customHeight="1">
      <c r="A51" s="68" t="s">
        <v>56</v>
      </c>
      <c r="B51" s="68" t="s">
        <v>96</v>
      </c>
      <c r="C51" s="69" t="s">
        <v>1</v>
      </c>
      <c r="D51" s="64" t="s">
        <v>15</v>
      </c>
      <c r="E51" s="64" t="s">
        <v>15</v>
      </c>
      <c r="F51" s="64" t="s">
        <v>97</v>
      </c>
      <c r="G51" s="64" t="s">
        <v>15</v>
      </c>
      <c r="H51" s="73">
        <v>0</v>
      </c>
      <c r="I51" s="60">
        <f>I52</f>
        <v>0</v>
      </c>
      <c r="J51" s="60">
        <f t="shared" ref="J51:N51" si="11">J53</f>
        <v>0</v>
      </c>
      <c r="K51" s="60">
        <f t="shared" si="11"/>
        <v>0</v>
      </c>
      <c r="L51" s="60">
        <f t="shared" si="11"/>
        <v>0</v>
      </c>
      <c r="M51" s="60">
        <f t="shared" si="11"/>
        <v>0</v>
      </c>
      <c r="N51" s="60">
        <f t="shared" si="11"/>
        <v>0</v>
      </c>
      <c r="O51" s="40">
        <f>SUM(H51:N51)</f>
        <v>0</v>
      </c>
      <c r="P51" s="12"/>
    </row>
    <row r="52" spans="1:16" s="3" customFormat="1" ht="38.25" hidden="1">
      <c r="A52" s="7" t="s">
        <v>12</v>
      </c>
      <c r="B52" s="7" t="s">
        <v>98</v>
      </c>
      <c r="C52" s="22" t="s">
        <v>1</v>
      </c>
      <c r="D52" s="9" t="s">
        <v>15</v>
      </c>
      <c r="E52" s="9" t="s">
        <v>15</v>
      </c>
      <c r="F52" s="21" t="s">
        <v>106</v>
      </c>
      <c r="G52" s="9" t="s">
        <v>15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/>
      <c r="P52" s="12"/>
    </row>
    <row r="53" spans="1:16" s="3" customFormat="1" ht="38.25" customHeight="1">
      <c r="A53" s="68" t="s">
        <v>17</v>
      </c>
      <c r="B53" s="68" t="s">
        <v>68</v>
      </c>
      <c r="C53" s="69" t="s">
        <v>1</v>
      </c>
      <c r="D53" s="64" t="s">
        <v>15</v>
      </c>
      <c r="E53" s="64" t="s">
        <v>15</v>
      </c>
      <c r="F53" s="64" t="s">
        <v>60</v>
      </c>
      <c r="G53" s="64" t="s">
        <v>15</v>
      </c>
      <c r="H53" s="73">
        <f>H54</f>
        <v>417.4</v>
      </c>
      <c r="I53" s="60">
        <v>0</v>
      </c>
      <c r="J53" s="60">
        <v>0</v>
      </c>
      <c r="K53" s="60">
        <v>0</v>
      </c>
      <c r="L53" s="60">
        <v>0</v>
      </c>
      <c r="M53" s="60">
        <v>0</v>
      </c>
      <c r="N53" s="60">
        <v>0</v>
      </c>
      <c r="O53" s="40">
        <f>SUM(H53:N53)</f>
        <v>417.4</v>
      </c>
    </row>
    <row r="54" spans="1:16" s="3" customFormat="1" ht="38.25" customHeight="1">
      <c r="A54" s="7" t="s">
        <v>12</v>
      </c>
      <c r="B54" s="7" t="s">
        <v>88</v>
      </c>
      <c r="C54" s="22" t="s">
        <v>1</v>
      </c>
      <c r="D54" s="9" t="s">
        <v>15</v>
      </c>
      <c r="E54" s="9" t="s">
        <v>15</v>
      </c>
      <c r="F54" s="21" t="s">
        <v>87</v>
      </c>
      <c r="G54" s="9" t="s">
        <v>15</v>
      </c>
      <c r="H54" s="12">
        <f>413.2+4.2</f>
        <v>417.4</v>
      </c>
      <c r="I54" s="76">
        <v>0</v>
      </c>
      <c r="J54" s="76">
        <v>0</v>
      </c>
      <c r="K54" s="76">
        <v>0</v>
      </c>
      <c r="L54" s="12">
        <v>0</v>
      </c>
      <c r="M54" s="12">
        <v>0</v>
      </c>
      <c r="N54" s="12">
        <v>0</v>
      </c>
    </row>
    <row r="55" spans="1:16" s="3" customFormat="1" ht="25.5" hidden="1">
      <c r="A55" s="7" t="s">
        <v>12</v>
      </c>
      <c r="B55" s="7" t="s">
        <v>61</v>
      </c>
      <c r="C55" s="22" t="s">
        <v>1</v>
      </c>
      <c r="D55" s="9" t="s">
        <v>15</v>
      </c>
      <c r="E55" s="9" t="s">
        <v>15</v>
      </c>
      <c r="F55" s="21" t="s">
        <v>62</v>
      </c>
      <c r="G55" s="9" t="s">
        <v>15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40">
        <f>SUM(H55:N55)</f>
        <v>0</v>
      </c>
    </row>
    <row r="56" spans="1:16" s="3" customFormat="1" ht="51">
      <c r="A56" s="68" t="s">
        <v>58</v>
      </c>
      <c r="B56" s="68" t="s">
        <v>132</v>
      </c>
      <c r="C56" s="69" t="s">
        <v>1</v>
      </c>
      <c r="D56" s="64" t="s">
        <v>15</v>
      </c>
      <c r="E56" s="64" t="s">
        <v>15</v>
      </c>
      <c r="F56" s="64" t="s">
        <v>134</v>
      </c>
      <c r="G56" s="64" t="s">
        <v>15</v>
      </c>
      <c r="H56" s="73">
        <f>H57</f>
        <v>0</v>
      </c>
      <c r="I56" s="60">
        <f>I57</f>
        <v>455.57</v>
      </c>
      <c r="J56" s="60">
        <f t="shared" ref="J56:N56" si="12">J57</f>
        <v>0</v>
      </c>
      <c r="K56" s="60">
        <f t="shared" si="12"/>
        <v>0</v>
      </c>
      <c r="L56" s="60">
        <f t="shared" si="12"/>
        <v>0</v>
      </c>
      <c r="M56" s="60">
        <f t="shared" si="12"/>
        <v>0</v>
      </c>
      <c r="N56" s="60">
        <f t="shared" si="12"/>
        <v>0</v>
      </c>
      <c r="O56" s="40"/>
    </row>
    <row r="57" spans="1:16" s="3" customFormat="1" ht="35.25" customHeight="1">
      <c r="A57" s="7" t="s">
        <v>12</v>
      </c>
      <c r="B57" s="7" t="s">
        <v>133</v>
      </c>
      <c r="C57" s="22" t="s">
        <v>1</v>
      </c>
      <c r="D57" s="9" t="s">
        <v>15</v>
      </c>
      <c r="E57" s="9" t="s">
        <v>15</v>
      </c>
      <c r="F57" s="21" t="s">
        <v>135</v>
      </c>
      <c r="G57" s="9" t="s">
        <v>15</v>
      </c>
      <c r="H57" s="12">
        <v>0</v>
      </c>
      <c r="I57" s="76">
        <v>455.57</v>
      </c>
      <c r="J57" s="76">
        <v>0</v>
      </c>
      <c r="K57" s="76">
        <v>0</v>
      </c>
      <c r="L57" s="12">
        <v>0</v>
      </c>
      <c r="M57" s="12">
        <v>0</v>
      </c>
      <c r="N57" s="12">
        <v>0</v>
      </c>
      <c r="O57" s="40"/>
    </row>
    <row r="58" spans="1:16" s="3" customFormat="1" ht="38.25" customHeight="1">
      <c r="A58" s="68" t="s">
        <v>99</v>
      </c>
      <c r="B58" s="68" t="s">
        <v>69</v>
      </c>
      <c r="C58" s="69" t="s">
        <v>1</v>
      </c>
      <c r="D58" s="64" t="s">
        <v>15</v>
      </c>
      <c r="E58" s="64" t="s">
        <v>15</v>
      </c>
      <c r="F58" s="64" t="s">
        <v>63</v>
      </c>
      <c r="G58" s="64" t="s">
        <v>15</v>
      </c>
      <c r="H58" s="73">
        <f>H59</f>
        <v>51</v>
      </c>
      <c r="I58" s="60">
        <v>0</v>
      </c>
      <c r="J58" s="60">
        <f>J60+J53</f>
        <v>0</v>
      </c>
      <c r="K58" s="70">
        <v>0</v>
      </c>
      <c r="L58" s="70">
        <v>0</v>
      </c>
      <c r="M58" s="70">
        <v>0</v>
      </c>
      <c r="N58" s="70">
        <v>0</v>
      </c>
      <c r="O58" s="40">
        <f>SUM(H58:N58)</f>
        <v>51</v>
      </c>
    </row>
    <row r="59" spans="1:16" s="3" customFormat="1" ht="51" customHeight="1">
      <c r="A59" s="7" t="s">
        <v>12</v>
      </c>
      <c r="B59" s="7" t="s">
        <v>92</v>
      </c>
      <c r="C59" s="22" t="s">
        <v>1</v>
      </c>
      <c r="D59" s="9" t="s">
        <v>15</v>
      </c>
      <c r="E59" s="9" t="s">
        <v>15</v>
      </c>
      <c r="F59" s="21" t="s">
        <v>89</v>
      </c>
      <c r="G59" s="9" t="s">
        <v>15</v>
      </c>
      <c r="H59" s="12">
        <v>51</v>
      </c>
      <c r="I59" s="76">
        <v>0</v>
      </c>
      <c r="J59" s="76">
        <v>0</v>
      </c>
      <c r="K59" s="76">
        <v>0</v>
      </c>
      <c r="L59" s="12">
        <v>0</v>
      </c>
      <c r="M59" s="12">
        <v>0</v>
      </c>
      <c r="N59" s="12">
        <v>0</v>
      </c>
      <c r="O59" s="40"/>
    </row>
    <row r="60" spans="1:16" ht="38.25" hidden="1">
      <c r="A60" s="7" t="s">
        <v>12</v>
      </c>
      <c r="B60" s="7" t="s">
        <v>91</v>
      </c>
      <c r="C60" s="22" t="s">
        <v>1</v>
      </c>
      <c r="D60" s="9" t="s">
        <v>15</v>
      </c>
      <c r="E60" s="9" t="s">
        <v>15</v>
      </c>
      <c r="F60" s="21" t="s">
        <v>90</v>
      </c>
      <c r="G60" s="9" t="s">
        <v>15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</row>
  </sheetData>
  <mergeCells count="11">
    <mergeCell ref="H7:N7"/>
    <mergeCell ref="A7:A8"/>
    <mergeCell ref="D7:G7"/>
    <mergeCell ref="C7:C8"/>
    <mergeCell ref="B7:B8"/>
    <mergeCell ref="M1:N1"/>
    <mergeCell ref="H2:N2"/>
    <mergeCell ref="M3:N3"/>
    <mergeCell ref="A5:N5"/>
    <mergeCell ref="A6:N6"/>
    <mergeCell ref="H4:N4"/>
  </mergeCells>
  <pageMargins left="0.6692913385826772" right="0.19685039370078741" top="0.39370078740157483" bottom="0.11811023622047245" header="0.59055118110236227" footer="0.59055118110236227"/>
  <pageSetup paperSize="9" scale="51" fitToHeight="5" orientation="landscape" r:id="rId1"/>
  <headerFooter alignWithMargins="0"/>
  <rowBreaks count="3" manualBreakCount="3">
    <brk id="25" max="13" man="1"/>
    <brk id="53" max="13" man="1"/>
    <brk id="59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63"/>
  <sheetViews>
    <sheetView tabSelected="1" view="pageBreakPreview" topLeftCell="A4" zoomScaleSheetLayoutView="100" workbookViewId="0">
      <selection activeCell="F26" sqref="F26"/>
    </sheetView>
  </sheetViews>
  <sheetFormatPr defaultColWidth="7.5703125" defaultRowHeight="15.75"/>
  <cols>
    <col min="1" max="1" width="15.5703125" style="15" customWidth="1"/>
    <col min="2" max="2" width="25.42578125" style="15" customWidth="1"/>
    <col min="3" max="3" width="37.5703125" style="15" customWidth="1"/>
    <col min="4" max="7" width="10.140625" style="15" customWidth="1"/>
    <col min="8" max="10" width="10.140625" style="27" customWidth="1"/>
    <col min="11" max="11" width="1.5703125" style="27" customWidth="1"/>
    <col min="12" max="12" width="10.42578125" style="26" customWidth="1"/>
    <col min="13" max="16384" width="7.5703125" style="26"/>
  </cols>
  <sheetData>
    <row r="1" spans="1:12" ht="16.5" customHeight="1">
      <c r="C1" s="24"/>
      <c r="D1" s="25"/>
      <c r="E1" s="25"/>
      <c r="F1" s="25"/>
      <c r="G1" s="25"/>
      <c r="H1" s="102" t="s">
        <v>105</v>
      </c>
      <c r="I1" s="102"/>
      <c r="J1" s="102"/>
      <c r="K1" s="44"/>
    </row>
    <row r="2" spans="1:12" ht="46.5" customHeight="1">
      <c r="D2" s="103" t="s">
        <v>107</v>
      </c>
      <c r="E2" s="103"/>
      <c r="F2" s="103"/>
      <c r="G2" s="103"/>
      <c r="H2" s="103"/>
      <c r="I2" s="103"/>
      <c r="J2" s="103"/>
      <c r="K2" s="45"/>
    </row>
    <row r="3" spans="1:12" ht="30.75" customHeight="1">
      <c r="A3" s="86" t="s">
        <v>9</v>
      </c>
      <c r="B3" s="86"/>
      <c r="C3" s="86"/>
      <c r="D3" s="86"/>
      <c r="E3" s="86"/>
      <c r="F3" s="86"/>
      <c r="G3" s="86"/>
      <c r="H3" s="86"/>
      <c r="I3" s="86"/>
      <c r="J3" s="86"/>
      <c r="K3" s="42"/>
    </row>
    <row r="4" spans="1:12" ht="51" customHeight="1">
      <c r="A4" s="87" t="s">
        <v>103</v>
      </c>
      <c r="B4" s="87"/>
      <c r="C4" s="87"/>
      <c r="D4" s="87"/>
      <c r="E4" s="87"/>
      <c r="F4" s="87"/>
      <c r="G4" s="87"/>
      <c r="H4" s="87"/>
      <c r="I4" s="87"/>
      <c r="J4" s="87"/>
      <c r="K4" s="43"/>
    </row>
    <row r="5" spans="1:12" ht="31.5" customHeight="1">
      <c r="A5" s="89" t="s">
        <v>10</v>
      </c>
      <c r="B5" s="89" t="s">
        <v>70</v>
      </c>
      <c r="C5" s="89" t="s">
        <v>23</v>
      </c>
      <c r="D5" s="89" t="s">
        <v>95</v>
      </c>
      <c r="E5" s="89"/>
      <c r="F5" s="89"/>
      <c r="G5" s="89"/>
      <c r="H5" s="89"/>
      <c r="I5" s="89"/>
      <c r="J5" s="89"/>
      <c r="K5" s="50"/>
    </row>
    <row r="6" spans="1:12" ht="51" customHeight="1">
      <c r="A6" s="89"/>
      <c r="B6" s="104"/>
      <c r="C6" s="89"/>
      <c r="D6" s="23">
        <v>2024</v>
      </c>
      <c r="E6" s="82">
        <v>2025</v>
      </c>
      <c r="F6" s="82">
        <v>2026</v>
      </c>
      <c r="G6" s="82">
        <v>2027</v>
      </c>
      <c r="H6" s="33">
        <v>2028</v>
      </c>
      <c r="I6" s="33">
        <v>2029</v>
      </c>
      <c r="J6" s="33">
        <v>2030</v>
      </c>
      <c r="K6" s="50"/>
    </row>
    <row r="7" spans="1:12" ht="11.25" customHeight="1">
      <c r="A7" s="19">
        <v>1</v>
      </c>
      <c r="B7" s="19">
        <v>2</v>
      </c>
      <c r="C7" s="19">
        <v>3</v>
      </c>
      <c r="D7" s="19">
        <v>4</v>
      </c>
      <c r="E7" s="83">
        <v>5</v>
      </c>
      <c r="F7" s="83">
        <v>6</v>
      </c>
      <c r="G7" s="83">
        <v>7</v>
      </c>
      <c r="H7" s="19">
        <v>8</v>
      </c>
      <c r="I7" s="19">
        <v>9</v>
      </c>
      <c r="J7" s="19">
        <v>10</v>
      </c>
      <c r="K7" s="52"/>
    </row>
    <row r="8" spans="1:12" ht="15.75" customHeight="1">
      <c r="A8" s="99" t="s">
        <v>0</v>
      </c>
      <c r="B8" s="100" t="s">
        <v>101</v>
      </c>
      <c r="C8" s="28" t="s">
        <v>24</v>
      </c>
      <c r="D8" s="39">
        <f>SUM(D9:D12)</f>
        <v>73066.350000000006</v>
      </c>
      <c r="E8" s="80">
        <f t="shared" ref="E8:J8" si="0">SUM(E9:E12)</f>
        <v>81440.11</v>
      </c>
      <c r="F8" s="80">
        <f t="shared" si="0"/>
        <v>70416.349999999991</v>
      </c>
      <c r="G8" s="80">
        <f t="shared" si="0"/>
        <v>69965.350000000006</v>
      </c>
      <c r="H8" s="39">
        <f t="shared" si="0"/>
        <v>58684.09</v>
      </c>
      <c r="I8" s="39">
        <f t="shared" si="0"/>
        <v>58684.13</v>
      </c>
      <c r="J8" s="39">
        <f t="shared" si="0"/>
        <v>58684.13</v>
      </c>
      <c r="K8" s="51"/>
      <c r="L8" s="29">
        <f>SUM(D8:J8)</f>
        <v>470940.51</v>
      </c>
    </row>
    <row r="9" spans="1:12" ht="24.75" customHeight="1">
      <c r="A9" s="99"/>
      <c r="B9" s="100"/>
      <c r="C9" s="28" t="s">
        <v>25</v>
      </c>
      <c r="D9" s="12">
        <f>D14+D19+D24+D29+D34+D39+D44+D49+D59</f>
        <v>351.6</v>
      </c>
      <c r="E9" s="76">
        <f t="shared" ref="E9:J9" si="1">E19+E24+E29+E34+E39+E49+E59+E14</f>
        <v>300.67</v>
      </c>
      <c r="F9" s="76">
        <f t="shared" si="1"/>
        <v>0</v>
      </c>
      <c r="G9" s="76">
        <f t="shared" si="1"/>
        <v>0</v>
      </c>
      <c r="H9" s="12">
        <f t="shared" si="1"/>
        <v>0</v>
      </c>
      <c r="I9" s="12">
        <f t="shared" si="1"/>
        <v>0</v>
      </c>
      <c r="J9" s="12">
        <f t="shared" si="1"/>
        <v>0</v>
      </c>
      <c r="K9" s="51"/>
      <c r="L9" s="29">
        <f>SUM(D9:J9)</f>
        <v>652.27</v>
      </c>
    </row>
    <row r="10" spans="1:12" ht="26.25" customHeight="1">
      <c r="A10" s="99"/>
      <c r="B10" s="100"/>
      <c r="C10" s="28" t="s">
        <v>26</v>
      </c>
      <c r="D10" s="12">
        <f>D15+D20+D25+D30+D35+D40+D45+D50+D60</f>
        <v>12730.700000000003</v>
      </c>
      <c r="E10" s="76">
        <f>E20+E25+E30+E35+E40+E50+E60+E15+E55</f>
        <v>14897.169999999998</v>
      </c>
      <c r="F10" s="76">
        <f t="shared" ref="F10:J11" si="2">F20+F25+F30+F35+F40+F50+F60+F15</f>
        <v>9663.7999999999993</v>
      </c>
      <c r="G10" s="76">
        <f t="shared" si="2"/>
        <v>9076.7000000000007</v>
      </c>
      <c r="H10" s="12">
        <f t="shared" si="2"/>
        <v>0</v>
      </c>
      <c r="I10" s="12">
        <f t="shared" si="2"/>
        <v>0</v>
      </c>
      <c r="J10" s="12">
        <f t="shared" si="2"/>
        <v>0</v>
      </c>
      <c r="K10" s="51"/>
    </row>
    <row r="11" spans="1:12" ht="27.75" customHeight="1">
      <c r="A11" s="99"/>
      <c r="B11" s="100"/>
      <c r="C11" s="28" t="s">
        <v>27</v>
      </c>
      <c r="D11" s="12">
        <f>D16+D21+D26+D31+D36+D41+D46+D51+D61</f>
        <v>59984.049999999996</v>
      </c>
      <c r="E11" s="76">
        <f>E21+E26+E31+E36+E41+E51+E61+E16</f>
        <v>66242.27</v>
      </c>
      <c r="F11" s="76">
        <f t="shared" si="2"/>
        <v>60752.549999999996</v>
      </c>
      <c r="G11" s="76">
        <f t="shared" si="2"/>
        <v>60888.65</v>
      </c>
      <c r="H11" s="12">
        <f t="shared" si="2"/>
        <v>58684.09</v>
      </c>
      <c r="I11" s="12">
        <f t="shared" si="2"/>
        <v>58684.13</v>
      </c>
      <c r="J11" s="12">
        <f t="shared" si="2"/>
        <v>58684.13</v>
      </c>
      <c r="K11" s="51"/>
    </row>
    <row r="12" spans="1:12" ht="16.5" customHeight="1">
      <c r="A12" s="99"/>
      <c r="B12" s="100"/>
      <c r="C12" s="28" t="s">
        <v>28</v>
      </c>
      <c r="D12" s="12">
        <f>D27+D32+D37+D42+D52+D62</f>
        <v>0</v>
      </c>
      <c r="E12" s="76">
        <f t="shared" ref="E12:J12" si="3">E27+E32+E37+E42+E52+E62</f>
        <v>0</v>
      </c>
      <c r="F12" s="76">
        <f t="shared" si="3"/>
        <v>0</v>
      </c>
      <c r="G12" s="76">
        <f t="shared" si="3"/>
        <v>0</v>
      </c>
      <c r="H12" s="12">
        <f t="shared" si="3"/>
        <v>0</v>
      </c>
      <c r="I12" s="12">
        <f t="shared" si="3"/>
        <v>0</v>
      </c>
      <c r="J12" s="12">
        <f t="shared" si="3"/>
        <v>0</v>
      </c>
      <c r="K12" s="51"/>
    </row>
    <row r="13" spans="1:12" ht="15.75" customHeight="1">
      <c r="A13" s="96" t="s">
        <v>17</v>
      </c>
      <c r="B13" s="106" t="s">
        <v>47</v>
      </c>
      <c r="C13" s="28" t="s">
        <v>29</v>
      </c>
      <c r="D13" s="73">
        <f t="shared" ref="D13:J13" si="4">SUM(D14:D17)</f>
        <v>307.70000000000005</v>
      </c>
      <c r="E13" s="60">
        <f t="shared" si="4"/>
        <v>112.8</v>
      </c>
      <c r="F13" s="60">
        <f t="shared" si="4"/>
        <v>0</v>
      </c>
      <c r="G13" s="60">
        <f t="shared" si="4"/>
        <v>0</v>
      </c>
      <c r="H13" s="60">
        <f t="shared" si="4"/>
        <v>0</v>
      </c>
      <c r="I13" s="60">
        <f t="shared" si="4"/>
        <v>0</v>
      </c>
      <c r="J13" s="60">
        <f t="shared" si="4"/>
        <v>0</v>
      </c>
      <c r="K13" s="51"/>
      <c r="L13" s="29">
        <f>SUM(D13:J13)</f>
        <v>420.50000000000006</v>
      </c>
    </row>
    <row r="14" spans="1:12" ht="28.5" customHeight="1">
      <c r="A14" s="97"/>
      <c r="B14" s="107"/>
      <c r="C14" s="28" t="s">
        <v>25</v>
      </c>
      <c r="D14" s="12">
        <v>301.60000000000002</v>
      </c>
      <c r="E14" s="76">
        <f>'Прил. 3'!I12</f>
        <v>0</v>
      </c>
      <c r="F14" s="76">
        <f>'Прил. 3'!J12</f>
        <v>0</v>
      </c>
      <c r="G14" s="76">
        <f>'Прил. 3'!K12</f>
        <v>0</v>
      </c>
      <c r="H14" s="12">
        <f>'Прил. 3'!L12</f>
        <v>0</v>
      </c>
      <c r="I14" s="12">
        <f>'Прил. 3'!M12</f>
        <v>0</v>
      </c>
      <c r="J14" s="12">
        <f>'Прил. 3'!N12</f>
        <v>0</v>
      </c>
      <c r="K14" s="51"/>
    </row>
    <row r="15" spans="1:12" ht="25.5">
      <c r="A15" s="97"/>
      <c r="B15" s="107"/>
      <c r="C15" s="28" t="s">
        <v>26</v>
      </c>
      <c r="D15" s="58">
        <v>3</v>
      </c>
      <c r="E15" s="81">
        <v>0</v>
      </c>
      <c r="F15" s="81">
        <v>0</v>
      </c>
      <c r="G15" s="81">
        <v>0</v>
      </c>
      <c r="H15" s="58">
        <v>0</v>
      </c>
      <c r="I15" s="58">
        <v>0</v>
      </c>
      <c r="J15" s="58">
        <v>0</v>
      </c>
      <c r="K15" s="51"/>
    </row>
    <row r="16" spans="1:12" ht="30" customHeight="1">
      <c r="A16" s="97"/>
      <c r="B16" s="107"/>
      <c r="C16" s="28" t="s">
        <v>73</v>
      </c>
      <c r="D16" s="58">
        <v>3.1</v>
      </c>
      <c r="E16" s="81">
        <f>'Прил. 3'!I14</f>
        <v>112.8</v>
      </c>
      <c r="F16" s="81">
        <v>0</v>
      </c>
      <c r="G16" s="81">
        <v>0</v>
      </c>
      <c r="H16" s="58">
        <v>0</v>
      </c>
      <c r="I16" s="58">
        <v>0</v>
      </c>
      <c r="J16" s="58">
        <v>0</v>
      </c>
      <c r="K16" s="51"/>
    </row>
    <row r="17" spans="1:12">
      <c r="A17" s="98"/>
      <c r="B17" s="108"/>
      <c r="C17" s="28" t="s">
        <v>28</v>
      </c>
      <c r="D17" s="58">
        <v>0</v>
      </c>
      <c r="E17" s="81">
        <v>0</v>
      </c>
      <c r="F17" s="81">
        <v>0</v>
      </c>
      <c r="G17" s="81">
        <v>0</v>
      </c>
      <c r="H17" s="58">
        <v>0</v>
      </c>
      <c r="I17" s="58">
        <v>0</v>
      </c>
      <c r="J17" s="58">
        <v>0</v>
      </c>
      <c r="K17" s="53"/>
    </row>
    <row r="18" spans="1:12" ht="15.75" customHeight="1">
      <c r="A18" s="96" t="s">
        <v>17</v>
      </c>
      <c r="B18" s="106" t="s">
        <v>74</v>
      </c>
      <c r="C18" s="28" t="s">
        <v>29</v>
      </c>
      <c r="D18" s="73">
        <f t="shared" ref="D18:J18" si="5">SUM(D19:D22)</f>
        <v>7544.5</v>
      </c>
      <c r="E18" s="60">
        <f t="shared" si="5"/>
        <v>8215.65</v>
      </c>
      <c r="F18" s="60">
        <f t="shared" si="5"/>
        <v>7264.5</v>
      </c>
      <c r="G18" s="60">
        <f t="shared" si="5"/>
        <v>7160.0999999999995</v>
      </c>
      <c r="H18" s="60">
        <f t="shared" si="5"/>
        <v>7246</v>
      </c>
      <c r="I18" s="60">
        <f t="shared" si="5"/>
        <v>7246</v>
      </c>
      <c r="J18" s="60">
        <f t="shared" si="5"/>
        <v>7246</v>
      </c>
      <c r="K18" s="51"/>
      <c r="L18" s="29">
        <f>SUM(D18:J18)</f>
        <v>51922.75</v>
      </c>
    </row>
    <row r="19" spans="1:12" ht="28.5" customHeight="1">
      <c r="A19" s="97"/>
      <c r="B19" s="107"/>
      <c r="C19" s="28" t="s">
        <v>25</v>
      </c>
      <c r="D19" s="58">
        <v>0</v>
      </c>
      <c r="E19" s="81">
        <v>0</v>
      </c>
      <c r="F19" s="81">
        <v>0</v>
      </c>
      <c r="G19" s="81">
        <v>0</v>
      </c>
      <c r="H19" s="59">
        <v>0</v>
      </c>
      <c r="I19" s="59">
        <v>0</v>
      </c>
      <c r="J19" s="59">
        <v>0</v>
      </c>
      <c r="K19" s="53"/>
    </row>
    <row r="20" spans="1:12" ht="25.5">
      <c r="A20" s="97"/>
      <c r="B20" s="107"/>
      <c r="C20" s="28" t="s">
        <v>26</v>
      </c>
      <c r="D20" s="12">
        <f>'Прил. 3'!H17</f>
        <v>1499.1</v>
      </c>
      <c r="E20" s="76">
        <f>'Прил. 3'!I17</f>
        <v>2117.5</v>
      </c>
      <c r="F20" s="76">
        <f>'Прил. 3'!J17</f>
        <v>1412.8</v>
      </c>
      <c r="G20" s="76">
        <f>'Прил. 3'!K17</f>
        <v>1325.7</v>
      </c>
      <c r="H20" s="12">
        <f>'Прил. 3'!L17</f>
        <v>0</v>
      </c>
      <c r="I20" s="12">
        <f>'Прил. 3'!M17</f>
        <v>0</v>
      </c>
      <c r="J20" s="12">
        <f>'Прил. 3'!N17</f>
        <v>0</v>
      </c>
      <c r="K20" s="51"/>
    </row>
    <row r="21" spans="1:12" ht="30" customHeight="1">
      <c r="A21" s="97"/>
      <c r="B21" s="107"/>
      <c r="C21" s="28" t="s">
        <v>73</v>
      </c>
      <c r="D21" s="12">
        <f>'Прил. 3'!H16+'Прил. 3'!H18</f>
        <v>6045.4000000000005</v>
      </c>
      <c r="E21" s="76">
        <f>'Прил. 3'!I16+'Прил. 3'!I18+'Прил. 3'!I19</f>
        <v>6098.15</v>
      </c>
      <c r="F21" s="76">
        <f>'Прил. 3'!J16+'Прил. 3'!J18+'Прил. 3'!J19</f>
        <v>5851.7</v>
      </c>
      <c r="G21" s="76">
        <f>'Прил. 3'!K16+'Прил. 3'!K18+'Прил. 3'!K19</f>
        <v>5834.4</v>
      </c>
      <c r="H21" s="12">
        <f>'Прил. 3'!L16+'Прил. 3'!L18</f>
        <v>7246</v>
      </c>
      <c r="I21" s="12">
        <f>'Прил. 3'!M16+'Прил. 3'!M18+0.05</f>
        <v>7246</v>
      </c>
      <c r="J21" s="12">
        <f>'Прил. 3'!N16+'Прил. 3'!N18+0.05</f>
        <v>7246</v>
      </c>
      <c r="K21" s="51"/>
    </row>
    <row r="22" spans="1:12">
      <c r="A22" s="98"/>
      <c r="B22" s="108"/>
      <c r="C22" s="28" t="s">
        <v>28</v>
      </c>
      <c r="D22" s="58">
        <v>0</v>
      </c>
      <c r="E22" s="81">
        <v>0</v>
      </c>
      <c r="F22" s="81">
        <v>0</v>
      </c>
      <c r="G22" s="81">
        <v>0</v>
      </c>
      <c r="H22" s="58">
        <v>0</v>
      </c>
      <c r="I22" s="58">
        <v>0</v>
      </c>
      <c r="J22" s="58">
        <v>0</v>
      </c>
      <c r="K22" s="53">
        <v>0</v>
      </c>
    </row>
    <row r="23" spans="1:12">
      <c r="A23" s="99" t="s">
        <v>17</v>
      </c>
      <c r="B23" s="100" t="s">
        <v>76</v>
      </c>
      <c r="C23" s="28" t="s">
        <v>29</v>
      </c>
      <c r="D23" s="73">
        <f t="shared" ref="D23:J23" si="6">SUM(D24:D27)</f>
        <v>22104.6</v>
      </c>
      <c r="E23" s="60">
        <f t="shared" si="6"/>
        <v>27106.03</v>
      </c>
      <c r="F23" s="60">
        <f t="shared" si="6"/>
        <v>23442.5</v>
      </c>
      <c r="G23" s="60">
        <f t="shared" si="6"/>
        <v>23432.1</v>
      </c>
      <c r="H23" s="60">
        <f t="shared" si="6"/>
        <v>17765.849999999999</v>
      </c>
      <c r="I23" s="60">
        <f t="shared" si="6"/>
        <v>17765.849999999999</v>
      </c>
      <c r="J23" s="60">
        <f t="shared" si="6"/>
        <v>17765.849999999999</v>
      </c>
      <c r="K23" s="51"/>
      <c r="L23" s="29">
        <f>SUM(D23:J23)</f>
        <v>149382.78000000003</v>
      </c>
    </row>
    <row r="24" spans="1:12" ht="28.5" customHeight="1">
      <c r="A24" s="99"/>
      <c r="B24" s="100"/>
      <c r="C24" s="28" t="s">
        <v>25</v>
      </c>
      <c r="D24" s="12">
        <v>0</v>
      </c>
      <c r="E24" s="76">
        <v>100</v>
      </c>
      <c r="F24" s="76">
        <v>0</v>
      </c>
      <c r="G24" s="76">
        <v>0</v>
      </c>
      <c r="H24" s="12">
        <v>0</v>
      </c>
      <c r="I24" s="12">
        <v>0</v>
      </c>
      <c r="J24" s="12">
        <v>0</v>
      </c>
      <c r="K24" s="51"/>
    </row>
    <row r="25" spans="1:12" ht="25.5">
      <c r="A25" s="99"/>
      <c r="B25" s="101"/>
      <c r="C25" s="28" t="s">
        <v>26</v>
      </c>
      <c r="D25" s="12">
        <f>'Прил. 3'!H23+'Прил. 3'!H24</f>
        <v>4295.1000000000004</v>
      </c>
      <c r="E25" s="76">
        <f>'Прил. 3'!I23+3.09-4.6</f>
        <v>4670.8899999999994</v>
      </c>
      <c r="F25" s="76">
        <f>'Прил. 3'!J23</f>
        <v>3122</v>
      </c>
      <c r="G25" s="76">
        <f>'Прил. 3'!K23</f>
        <v>2933</v>
      </c>
      <c r="H25" s="12">
        <f>'Прил. 3'!L23</f>
        <v>0</v>
      </c>
      <c r="I25" s="12">
        <f>'Прил. 3'!M23</f>
        <v>0</v>
      </c>
      <c r="J25" s="12">
        <f>'Прил. 3'!N23</f>
        <v>0</v>
      </c>
      <c r="K25" s="51"/>
    </row>
    <row r="26" spans="1:12" ht="30" customHeight="1">
      <c r="A26" s="99"/>
      <c r="B26" s="101"/>
      <c r="C26" s="28" t="s">
        <v>73</v>
      </c>
      <c r="D26" s="12">
        <f>'Прил. 3'!H21+'Прил. 3'!H26+'Прил. 3'!H27+'Прил. 3'!H25</f>
        <v>17809.5</v>
      </c>
      <c r="E26" s="76">
        <f>'Прил. 3'!I21+'Прил. 3'!I26+'Прил. 3'!I27+'Прил. 3'!I25+'Прил. 3'!I29+1.04+4.6</f>
        <v>22335.14</v>
      </c>
      <c r="F26" s="76">
        <f>'Прил. 3'!J21+'Прил. 3'!J26+'Прил. 3'!J27+'Прил. 3'!J25+'Прил. 3'!J29</f>
        <v>20320.5</v>
      </c>
      <c r="G26" s="76">
        <f>'Прил. 3'!K21+'Прил. 3'!K26+'Прил. 3'!K27+'Прил. 3'!K25+'Прил. 3'!K29</f>
        <v>20499.099999999999</v>
      </c>
      <c r="H26" s="76">
        <f>'Прил. 3'!L21+'Прил. 3'!L26+'Прил. 3'!L27+'Прил. 3'!L25+'Прил. 3'!L29</f>
        <v>17765.849999999999</v>
      </c>
      <c r="I26" s="76">
        <f>'Прил. 3'!M21+'Прил. 3'!M26+'Прил. 3'!M27+'Прил. 3'!M25+'Прил. 3'!M29</f>
        <v>17765.849999999999</v>
      </c>
      <c r="J26" s="76">
        <f>'Прил. 3'!N21+'Прил. 3'!N26+'Прил. 3'!N27+'Прил. 3'!N25+'Прил. 3'!N29</f>
        <v>17765.849999999999</v>
      </c>
      <c r="K26" s="51"/>
    </row>
    <row r="27" spans="1:12">
      <c r="A27" s="99"/>
      <c r="B27" s="101"/>
      <c r="C27" s="28" t="s">
        <v>28</v>
      </c>
      <c r="D27" s="58">
        <v>0</v>
      </c>
      <c r="E27" s="81">
        <v>0</v>
      </c>
      <c r="F27" s="81">
        <v>0</v>
      </c>
      <c r="G27" s="81">
        <v>0</v>
      </c>
      <c r="H27" s="58">
        <v>0</v>
      </c>
      <c r="I27" s="58">
        <v>0</v>
      </c>
      <c r="J27" s="58">
        <v>0</v>
      </c>
      <c r="K27" s="51"/>
    </row>
    <row r="28" spans="1:12" ht="21.75" customHeight="1">
      <c r="A28" s="96" t="s">
        <v>17</v>
      </c>
      <c r="B28" s="96" t="s">
        <v>14</v>
      </c>
      <c r="C28" s="28" t="s">
        <v>29</v>
      </c>
      <c r="D28" s="73">
        <f t="shared" ref="D28:J28" si="7">SUM(D29:D32)</f>
        <v>37413.199999999997</v>
      </c>
      <c r="E28" s="60">
        <f t="shared" si="7"/>
        <v>41552.559999999998</v>
      </c>
      <c r="F28" s="60">
        <f t="shared" si="7"/>
        <v>37130.949999999997</v>
      </c>
      <c r="G28" s="60">
        <f t="shared" si="7"/>
        <v>36794.75</v>
      </c>
      <c r="H28" s="60">
        <f t="shared" si="7"/>
        <v>30672.240000000002</v>
      </c>
      <c r="I28" s="60">
        <f t="shared" si="7"/>
        <v>30672.28</v>
      </c>
      <c r="J28" s="60">
        <f t="shared" si="7"/>
        <v>30672.28</v>
      </c>
      <c r="K28" s="51"/>
      <c r="L28" s="29">
        <f>SUM(D28:J28)</f>
        <v>244908.25999999998</v>
      </c>
    </row>
    <row r="29" spans="1:12" ht="25.5" customHeight="1">
      <c r="A29" s="97"/>
      <c r="B29" s="97"/>
      <c r="C29" s="28" t="s">
        <v>25</v>
      </c>
      <c r="D29" s="12">
        <v>0</v>
      </c>
      <c r="E29" s="76">
        <f>100.67+100</f>
        <v>200.67000000000002</v>
      </c>
      <c r="F29" s="76">
        <v>0</v>
      </c>
      <c r="G29" s="76">
        <v>0</v>
      </c>
      <c r="H29" s="12">
        <v>0</v>
      </c>
      <c r="I29" s="12">
        <v>0</v>
      </c>
      <c r="J29" s="12">
        <v>0</v>
      </c>
      <c r="K29" s="53"/>
    </row>
    <row r="30" spans="1:12" ht="25.5">
      <c r="A30" s="97"/>
      <c r="B30" s="97"/>
      <c r="C30" s="28" t="s">
        <v>26</v>
      </c>
      <c r="D30" s="12">
        <f>'Прил. 3'!H32+'Прил. 3'!H34</f>
        <v>5265</v>
      </c>
      <c r="E30" s="76">
        <f>'Прил. 3'!I32+'Прил. 3'!I34+3.11+3.1</f>
        <v>7653.21</v>
      </c>
      <c r="F30" s="76">
        <f>'Прил. 3'!J32</f>
        <v>5129</v>
      </c>
      <c r="G30" s="76">
        <f>'Прил. 3'!K32</f>
        <v>4818</v>
      </c>
      <c r="H30" s="12">
        <f>'Прил. 3'!L32</f>
        <v>0</v>
      </c>
      <c r="I30" s="12">
        <f>'Прил. 3'!M32</f>
        <v>0</v>
      </c>
      <c r="J30" s="12">
        <f>'Прил. 3'!N32</f>
        <v>0</v>
      </c>
      <c r="K30" s="51"/>
    </row>
    <row r="31" spans="1:12" ht="27" customHeight="1">
      <c r="A31" s="97"/>
      <c r="B31" s="97"/>
      <c r="C31" s="28" t="s">
        <v>73</v>
      </c>
      <c r="D31" s="12">
        <f>'Прил. 3'!H31+'Прил. 3'!H38+'Прил. 3'!H35</f>
        <v>32148.199999999997</v>
      </c>
      <c r="E31" s="76">
        <f>'Прил. 3'!I31+'Прил. 3'!I35+'Прил. 3'!I38+'Прил. 3'!I41+1.04+1.04</f>
        <v>33698.68</v>
      </c>
      <c r="F31" s="76">
        <f>'Прил. 3'!J31+'Прил. 3'!J38+'Прил. 3'!J35+'Прил. 3'!J41-0.06</f>
        <v>32001.949999999997</v>
      </c>
      <c r="G31" s="76">
        <f>'Прил. 3'!K31+'Прил. 3'!K38+'Прил. 3'!K35+'Прил. 3'!K41-0.05</f>
        <v>31976.75</v>
      </c>
      <c r="H31" s="76">
        <f>'Прил. 3'!L31+'Прил. 3'!L38+'Прил. 3'!L35+'Прил. 3'!L41-0.01</f>
        <v>30672.240000000002</v>
      </c>
      <c r="I31" s="76">
        <f>'Прил. 3'!M31+'Прил. 3'!M38+'Прил. 3'!M35+'Прил. 3'!M41+0.03</f>
        <v>30672.28</v>
      </c>
      <c r="J31" s="76">
        <f>'Прил. 3'!N31+'Прил. 3'!N38+'Прил. 3'!N35+'Прил. 3'!N41+0.03</f>
        <v>30672.28</v>
      </c>
      <c r="K31" s="51"/>
    </row>
    <row r="32" spans="1:12" ht="16.5" customHeight="1">
      <c r="A32" s="98"/>
      <c r="B32" s="98"/>
      <c r="C32" s="28" t="s">
        <v>28</v>
      </c>
      <c r="D32" s="58">
        <v>0</v>
      </c>
      <c r="E32" s="81">
        <v>0</v>
      </c>
      <c r="F32" s="81">
        <v>0</v>
      </c>
      <c r="G32" s="81">
        <v>0</v>
      </c>
      <c r="H32" s="58">
        <v>0</v>
      </c>
      <c r="I32" s="58">
        <v>0</v>
      </c>
      <c r="J32" s="58">
        <v>0</v>
      </c>
      <c r="K32" s="54"/>
    </row>
    <row r="33" spans="1:12">
      <c r="A33" s="99" t="s">
        <v>17</v>
      </c>
      <c r="B33" s="100" t="s">
        <v>102</v>
      </c>
      <c r="C33" s="28" t="s">
        <v>29</v>
      </c>
      <c r="D33" s="73">
        <f t="shared" ref="D33:J33" si="8">SUM(D34:D37)</f>
        <v>4089.4999999999995</v>
      </c>
      <c r="E33" s="60">
        <f t="shared" si="8"/>
        <v>3997.5</v>
      </c>
      <c r="F33" s="60">
        <f t="shared" si="8"/>
        <v>2578.4</v>
      </c>
      <c r="G33" s="60">
        <f t="shared" si="8"/>
        <v>2578.4</v>
      </c>
      <c r="H33" s="60">
        <f t="shared" si="8"/>
        <v>3000</v>
      </c>
      <c r="I33" s="60">
        <f t="shared" si="8"/>
        <v>3000</v>
      </c>
      <c r="J33" s="60">
        <f t="shared" si="8"/>
        <v>3000</v>
      </c>
      <c r="K33" s="51"/>
      <c r="L33" s="29">
        <f>SUM(D33:J33)</f>
        <v>22243.8</v>
      </c>
    </row>
    <row r="34" spans="1:12" ht="25.5">
      <c r="A34" s="99"/>
      <c r="B34" s="100"/>
      <c r="C34" s="28" t="s">
        <v>25</v>
      </c>
      <c r="D34" s="12">
        <v>0</v>
      </c>
      <c r="E34" s="76">
        <v>0</v>
      </c>
      <c r="F34" s="76">
        <v>0</v>
      </c>
      <c r="G34" s="76">
        <v>0</v>
      </c>
      <c r="H34" s="12">
        <v>0</v>
      </c>
      <c r="I34" s="12">
        <v>0</v>
      </c>
      <c r="J34" s="12">
        <v>0</v>
      </c>
      <c r="K34" s="54"/>
    </row>
    <row r="35" spans="1:12" ht="25.5">
      <c r="A35" s="99"/>
      <c r="B35" s="101"/>
      <c r="C35" s="28" t="s">
        <v>26</v>
      </c>
      <c r="D35" s="12">
        <v>116.35</v>
      </c>
      <c r="E35" s="76">
        <v>0</v>
      </c>
      <c r="F35" s="76">
        <v>0</v>
      </c>
      <c r="G35" s="76">
        <v>0</v>
      </c>
      <c r="H35" s="12">
        <v>0</v>
      </c>
      <c r="I35" s="12">
        <v>0</v>
      </c>
      <c r="J35" s="12">
        <v>0</v>
      </c>
      <c r="K35" s="51"/>
    </row>
    <row r="36" spans="1:12" ht="24.75" customHeight="1">
      <c r="A36" s="99"/>
      <c r="B36" s="101"/>
      <c r="C36" s="28" t="s">
        <v>73</v>
      </c>
      <c r="D36" s="12">
        <f>'Прил. 3'!H43+116.35</f>
        <v>3973.1499999999996</v>
      </c>
      <c r="E36" s="76">
        <f>'Прил. 3'!I43</f>
        <v>3997.5</v>
      </c>
      <c r="F36" s="76">
        <f>'Прил. 3'!J43</f>
        <v>2578.4</v>
      </c>
      <c r="G36" s="76">
        <f>'Прил. 3'!K43</f>
        <v>2578.4</v>
      </c>
      <c r="H36" s="12">
        <f>'Прил. 3'!L43</f>
        <v>3000</v>
      </c>
      <c r="I36" s="12">
        <f>'Прил. 3'!M43</f>
        <v>3000</v>
      </c>
      <c r="J36" s="12">
        <f>'Прил. 3'!N43</f>
        <v>3000</v>
      </c>
      <c r="K36" s="51"/>
    </row>
    <row r="37" spans="1:12">
      <c r="A37" s="99"/>
      <c r="B37" s="101"/>
      <c r="C37" s="28" t="s">
        <v>28</v>
      </c>
      <c r="D37" s="12">
        <v>0</v>
      </c>
      <c r="E37" s="76">
        <v>0</v>
      </c>
      <c r="F37" s="76">
        <v>0</v>
      </c>
      <c r="G37" s="76">
        <v>0</v>
      </c>
      <c r="H37" s="12">
        <v>0</v>
      </c>
      <c r="I37" s="12">
        <v>0</v>
      </c>
      <c r="J37" s="12">
        <v>0</v>
      </c>
      <c r="K37" s="55"/>
    </row>
    <row r="38" spans="1:12">
      <c r="A38" s="99" t="s">
        <v>17</v>
      </c>
      <c r="B38" s="99" t="s">
        <v>55</v>
      </c>
      <c r="C38" s="28" t="s">
        <v>29</v>
      </c>
      <c r="D38" s="73">
        <f t="shared" ref="D38:J38" si="9">SUM(D39:D42)</f>
        <v>1138.45</v>
      </c>
      <c r="E38" s="60">
        <f t="shared" si="9"/>
        <v>0</v>
      </c>
      <c r="F38" s="60">
        <f t="shared" si="9"/>
        <v>0</v>
      </c>
      <c r="G38" s="60">
        <f t="shared" si="9"/>
        <v>0</v>
      </c>
      <c r="H38" s="60">
        <f t="shared" si="9"/>
        <v>0</v>
      </c>
      <c r="I38" s="60">
        <f t="shared" si="9"/>
        <v>0</v>
      </c>
      <c r="J38" s="60">
        <f t="shared" si="9"/>
        <v>0</v>
      </c>
      <c r="K38" s="51"/>
      <c r="L38" s="29">
        <f>SUM(D38:J38)</f>
        <v>1138.45</v>
      </c>
    </row>
    <row r="39" spans="1:12" ht="25.5">
      <c r="A39" s="99"/>
      <c r="B39" s="99"/>
      <c r="C39" s="28" t="s">
        <v>25</v>
      </c>
      <c r="D39" s="12">
        <v>0</v>
      </c>
      <c r="E39" s="76">
        <v>0</v>
      </c>
      <c r="F39" s="76">
        <v>0</v>
      </c>
      <c r="G39" s="76">
        <v>0</v>
      </c>
      <c r="H39" s="12">
        <v>0</v>
      </c>
      <c r="I39" s="12">
        <v>0</v>
      </c>
      <c r="J39" s="12">
        <v>0</v>
      </c>
      <c r="K39" s="54"/>
    </row>
    <row r="40" spans="1:12" ht="25.5">
      <c r="A40" s="99"/>
      <c r="B40" s="105"/>
      <c r="C40" s="28" t="s">
        <v>26</v>
      </c>
      <c r="D40" s="12">
        <f>'Прил. 3'!H47</f>
        <v>1138.45</v>
      </c>
      <c r="E40" s="76">
        <v>0</v>
      </c>
      <c r="F40" s="76">
        <v>0</v>
      </c>
      <c r="G40" s="76">
        <v>0</v>
      </c>
      <c r="H40" s="12">
        <v>0</v>
      </c>
      <c r="I40" s="12">
        <v>0</v>
      </c>
      <c r="J40" s="12">
        <v>0</v>
      </c>
      <c r="K40" s="51"/>
    </row>
    <row r="41" spans="1:12" ht="24.75" customHeight="1">
      <c r="A41" s="99"/>
      <c r="B41" s="105"/>
      <c r="C41" s="28" t="s">
        <v>73</v>
      </c>
      <c r="D41" s="12">
        <v>0</v>
      </c>
      <c r="E41" s="76">
        <v>0</v>
      </c>
      <c r="F41" s="76">
        <v>0</v>
      </c>
      <c r="G41" s="76">
        <v>0</v>
      </c>
      <c r="H41" s="12">
        <v>0</v>
      </c>
      <c r="I41" s="12">
        <v>0</v>
      </c>
      <c r="J41" s="12">
        <v>0</v>
      </c>
      <c r="K41" s="54"/>
    </row>
    <row r="42" spans="1:12">
      <c r="A42" s="99"/>
      <c r="B42" s="105"/>
      <c r="C42" s="28" t="s">
        <v>28</v>
      </c>
      <c r="D42" s="12">
        <v>0</v>
      </c>
      <c r="E42" s="76">
        <v>0</v>
      </c>
      <c r="F42" s="76">
        <v>0</v>
      </c>
      <c r="G42" s="76">
        <v>0</v>
      </c>
      <c r="H42" s="12">
        <v>0</v>
      </c>
      <c r="I42" s="12">
        <v>0</v>
      </c>
      <c r="J42" s="12">
        <v>0</v>
      </c>
      <c r="K42" s="55"/>
    </row>
    <row r="43" spans="1:12">
      <c r="A43" s="99" t="s">
        <v>17</v>
      </c>
      <c r="B43" s="109" t="s">
        <v>96</v>
      </c>
      <c r="C43" s="28" t="s">
        <v>29</v>
      </c>
      <c r="D43" s="73">
        <f t="shared" ref="D43:J43" si="10">SUM(D44:D47)</f>
        <v>0</v>
      </c>
      <c r="E43" s="60">
        <f t="shared" si="10"/>
        <v>0</v>
      </c>
      <c r="F43" s="60">
        <f t="shared" si="10"/>
        <v>0</v>
      </c>
      <c r="G43" s="60">
        <f t="shared" si="10"/>
        <v>0</v>
      </c>
      <c r="H43" s="60">
        <f t="shared" si="10"/>
        <v>0</v>
      </c>
      <c r="I43" s="60">
        <f t="shared" si="10"/>
        <v>0</v>
      </c>
      <c r="J43" s="60">
        <f t="shared" si="10"/>
        <v>0</v>
      </c>
      <c r="K43" s="55"/>
    </row>
    <row r="44" spans="1:12" ht="25.5">
      <c r="A44" s="99"/>
      <c r="B44" s="110"/>
      <c r="C44" s="28" t="s">
        <v>25</v>
      </c>
      <c r="D44" s="12">
        <v>0</v>
      </c>
      <c r="E44" s="76">
        <v>0</v>
      </c>
      <c r="F44" s="76">
        <v>0</v>
      </c>
      <c r="G44" s="76">
        <v>0</v>
      </c>
      <c r="H44" s="12">
        <v>0</v>
      </c>
      <c r="I44" s="12">
        <v>0</v>
      </c>
      <c r="J44" s="12">
        <v>0</v>
      </c>
      <c r="K44" s="55"/>
    </row>
    <row r="45" spans="1:12" ht="25.5">
      <c r="A45" s="99"/>
      <c r="B45" s="110"/>
      <c r="C45" s="28" t="s">
        <v>26</v>
      </c>
      <c r="D45" s="12">
        <v>0</v>
      </c>
      <c r="E45" s="76">
        <v>0</v>
      </c>
      <c r="F45" s="76">
        <v>0</v>
      </c>
      <c r="G45" s="76">
        <v>0</v>
      </c>
      <c r="H45" s="12">
        <v>0</v>
      </c>
      <c r="I45" s="12">
        <v>0</v>
      </c>
      <c r="J45" s="12">
        <v>0</v>
      </c>
      <c r="K45" s="55"/>
    </row>
    <row r="46" spans="1:12" ht="25.5">
      <c r="A46" s="99"/>
      <c r="B46" s="110"/>
      <c r="C46" s="28" t="s">
        <v>73</v>
      </c>
      <c r="D46" s="12">
        <v>0</v>
      </c>
      <c r="E46" s="76">
        <v>0</v>
      </c>
      <c r="F46" s="76">
        <v>0</v>
      </c>
      <c r="G46" s="76">
        <v>0</v>
      </c>
      <c r="H46" s="12">
        <v>0</v>
      </c>
      <c r="I46" s="12">
        <v>0</v>
      </c>
      <c r="J46" s="12">
        <v>0</v>
      </c>
      <c r="K46" s="55"/>
    </row>
    <row r="47" spans="1:12">
      <c r="A47" s="99"/>
      <c r="B47" s="111"/>
      <c r="C47" s="28" t="s">
        <v>28</v>
      </c>
      <c r="D47" s="12">
        <v>0</v>
      </c>
      <c r="E47" s="76">
        <v>0</v>
      </c>
      <c r="F47" s="76">
        <v>0</v>
      </c>
      <c r="G47" s="76">
        <v>0</v>
      </c>
      <c r="H47" s="12">
        <v>0</v>
      </c>
      <c r="I47" s="12">
        <v>0</v>
      </c>
      <c r="J47" s="12">
        <v>0</v>
      </c>
      <c r="K47" s="55"/>
    </row>
    <row r="48" spans="1:12">
      <c r="A48" s="99" t="s">
        <v>17</v>
      </c>
      <c r="B48" s="99" t="s">
        <v>59</v>
      </c>
      <c r="C48" s="28" t="s">
        <v>29</v>
      </c>
      <c r="D48" s="73">
        <f t="shared" ref="D48:J48" si="11">SUM(D49:D52)</f>
        <v>417.4</v>
      </c>
      <c r="E48" s="60">
        <f t="shared" si="11"/>
        <v>0</v>
      </c>
      <c r="F48" s="60">
        <f t="shared" si="11"/>
        <v>0</v>
      </c>
      <c r="G48" s="60">
        <f t="shared" si="11"/>
        <v>0</v>
      </c>
      <c r="H48" s="60">
        <f t="shared" si="11"/>
        <v>0</v>
      </c>
      <c r="I48" s="60">
        <f t="shared" si="11"/>
        <v>0</v>
      </c>
      <c r="J48" s="60">
        <f t="shared" si="11"/>
        <v>0</v>
      </c>
      <c r="K48" s="51"/>
      <c r="L48" s="29">
        <f>SUM(D48:J48)</f>
        <v>417.4</v>
      </c>
    </row>
    <row r="49" spans="1:12" ht="25.5">
      <c r="A49" s="99"/>
      <c r="B49" s="99"/>
      <c r="C49" s="28" t="s">
        <v>25</v>
      </c>
      <c r="D49" s="12">
        <v>0</v>
      </c>
      <c r="E49" s="76">
        <f>'Прил. 3'!I55</f>
        <v>0</v>
      </c>
      <c r="F49" s="76">
        <f>'Прил. 3'!J55</f>
        <v>0</v>
      </c>
      <c r="G49" s="76">
        <f>'Прил. 3'!K55</f>
        <v>0</v>
      </c>
      <c r="H49" s="12">
        <f>'Прил. 3'!L55</f>
        <v>0</v>
      </c>
      <c r="I49" s="12">
        <f>'Прил. 3'!M55</f>
        <v>0</v>
      </c>
      <c r="J49" s="12">
        <f>'Прил. 3'!N55</f>
        <v>0</v>
      </c>
      <c r="K49" s="51"/>
    </row>
    <row r="50" spans="1:12" ht="25.5">
      <c r="A50" s="99"/>
      <c r="B50" s="105"/>
      <c r="C50" s="28" t="s">
        <v>26</v>
      </c>
      <c r="D50" s="12">
        <f>'Прил. 3'!H54-4.2</f>
        <v>413.2</v>
      </c>
      <c r="E50" s="76">
        <v>0</v>
      </c>
      <c r="F50" s="76">
        <v>0</v>
      </c>
      <c r="G50" s="76">
        <v>0</v>
      </c>
      <c r="H50" s="12">
        <v>0</v>
      </c>
      <c r="I50" s="12">
        <v>0</v>
      </c>
      <c r="J50" s="12">
        <v>0</v>
      </c>
      <c r="K50" s="51"/>
    </row>
    <row r="51" spans="1:12" ht="24.75" customHeight="1">
      <c r="A51" s="99"/>
      <c r="B51" s="105"/>
      <c r="C51" s="28" t="s">
        <v>73</v>
      </c>
      <c r="D51" s="12">
        <f>4.2</f>
        <v>4.2</v>
      </c>
      <c r="E51" s="76">
        <v>0</v>
      </c>
      <c r="F51" s="76">
        <v>0</v>
      </c>
      <c r="G51" s="76">
        <v>0</v>
      </c>
      <c r="H51" s="12">
        <v>0</v>
      </c>
      <c r="I51" s="12">
        <v>0</v>
      </c>
      <c r="J51" s="12">
        <v>0</v>
      </c>
      <c r="K51" s="54"/>
    </row>
    <row r="52" spans="1:12">
      <c r="A52" s="99"/>
      <c r="B52" s="105"/>
      <c r="C52" s="28" t="s">
        <v>28</v>
      </c>
      <c r="D52" s="12">
        <v>0</v>
      </c>
      <c r="E52" s="76">
        <v>0</v>
      </c>
      <c r="F52" s="76">
        <v>0</v>
      </c>
      <c r="G52" s="76">
        <v>0</v>
      </c>
      <c r="H52" s="12">
        <v>0</v>
      </c>
      <c r="I52" s="12">
        <v>0</v>
      </c>
      <c r="J52" s="12">
        <v>0</v>
      </c>
      <c r="K52" s="55"/>
    </row>
    <row r="53" spans="1:12">
      <c r="A53" s="99" t="s">
        <v>17</v>
      </c>
      <c r="B53" s="99" t="s">
        <v>136</v>
      </c>
      <c r="C53" s="28" t="s">
        <v>29</v>
      </c>
      <c r="D53" s="73">
        <f t="shared" ref="D53:J53" si="12">SUM(D54:D57)</f>
        <v>0</v>
      </c>
      <c r="E53" s="60">
        <f t="shared" si="12"/>
        <v>455.57</v>
      </c>
      <c r="F53" s="60">
        <f t="shared" si="12"/>
        <v>0</v>
      </c>
      <c r="G53" s="60">
        <f t="shared" si="12"/>
        <v>0</v>
      </c>
      <c r="H53" s="60">
        <f t="shared" si="12"/>
        <v>0</v>
      </c>
      <c r="I53" s="60">
        <f t="shared" si="12"/>
        <v>0</v>
      </c>
      <c r="J53" s="60">
        <f t="shared" si="12"/>
        <v>0</v>
      </c>
      <c r="K53" s="55"/>
      <c r="L53" s="29">
        <f>SUM(D53:J53)</f>
        <v>455.57</v>
      </c>
    </row>
    <row r="54" spans="1:12" ht="25.5">
      <c r="A54" s="99"/>
      <c r="B54" s="99"/>
      <c r="C54" s="28" t="s">
        <v>25</v>
      </c>
      <c r="D54" s="12">
        <v>0</v>
      </c>
      <c r="E54" s="76">
        <f>'Прил. 3'!I60</f>
        <v>0</v>
      </c>
      <c r="F54" s="76">
        <f>'Прил. 3'!J60</f>
        <v>0</v>
      </c>
      <c r="G54" s="76">
        <f>'Прил. 3'!K60</f>
        <v>0</v>
      </c>
      <c r="H54" s="12">
        <f>'Прил. 3'!L60</f>
        <v>0</v>
      </c>
      <c r="I54" s="12">
        <f>'Прил. 3'!M60</f>
        <v>0</v>
      </c>
      <c r="J54" s="12">
        <f>'Прил. 3'!N60</f>
        <v>0</v>
      </c>
      <c r="K54" s="55"/>
    </row>
    <row r="55" spans="1:12" ht="25.5">
      <c r="A55" s="99"/>
      <c r="B55" s="105"/>
      <c r="C55" s="28" t="s">
        <v>26</v>
      </c>
      <c r="D55" s="12">
        <v>0</v>
      </c>
      <c r="E55" s="76">
        <f>'Прил. 3'!I56</f>
        <v>455.57</v>
      </c>
      <c r="F55" s="76">
        <v>0</v>
      </c>
      <c r="G55" s="76">
        <v>0</v>
      </c>
      <c r="H55" s="12">
        <v>0</v>
      </c>
      <c r="I55" s="12">
        <v>0</v>
      </c>
      <c r="J55" s="12">
        <v>0</v>
      </c>
      <c r="K55" s="55"/>
    </row>
    <row r="56" spans="1:12" ht="25.5">
      <c r="A56" s="99"/>
      <c r="B56" s="105"/>
      <c r="C56" s="28" t="s">
        <v>73</v>
      </c>
      <c r="D56" s="12">
        <v>0</v>
      </c>
      <c r="E56" s="76">
        <v>0</v>
      </c>
      <c r="F56" s="76">
        <v>0</v>
      </c>
      <c r="G56" s="76">
        <v>0</v>
      </c>
      <c r="H56" s="12">
        <v>0</v>
      </c>
      <c r="I56" s="12">
        <v>0</v>
      </c>
      <c r="J56" s="12">
        <v>0</v>
      </c>
      <c r="K56" s="55"/>
    </row>
    <row r="57" spans="1:12">
      <c r="A57" s="99"/>
      <c r="B57" s="105"/>
      <c r="C57" s="28" t="s">
        <v>28</v>
      </c>
      <c r="D57" s="12">
        <v>0</v>
      </c>
      <c r="E57" s="76">
        <v>0</v>
      </c>
      <c r="F57" s="76">
        <v>0</v>
      </c>
      <c r="G57" s="76">
        <v>0</v>
      </c>
      <c r="H57" s="12">
        <v>0</v>
      </c>
      <c r="I57" s="12">
        <v>0</v>
      </c>
      <c r="J57" s="12">
        <v>0</v>
      </c>
      <c r="K57" s="55"/>
    </row>
    <row r="58" spans="1:12">
      <c r="A58" s="99" t="s">
        <v>17</v>
      </c>
      <c r="B58" s="99" t="s">
        <v>57</v>
      </c>
      <c r="C58" s="28" t="s">
        <v>29</v>
      </c>
      <c r="D58" s="73">
        <f t="shared" ref="D58:J58" si="13">SUM(D59:D62)</f>
        <v>51</v>
      </c>
      <c r="E58" s="60">
        <f t="shared" si="13"/>
        <v>0</v>
      </c>
      <c r="F58" s="60">
        <f t="shared" si="13"/>
        <v>0</v>
      </c>
      <c r="G58" s="60">
        <f t="shared" si="13"/>
        <v>0</v>
      </c>
      <c r="H58" s="60">
        <f t="shared" si="13"/>
        <v>0</v>
      </c>
      <c r="I58" s="60">
        <f t="shared" si="13"/>
        <v>0</v>
      </c>
      <c r="J58" s="60">
        <f t="shared" si="13"/>
        <v>0</v>
      </c>
      <c r="K58" s="51"/>
    </row>
    <row r="59" spans="1:12" ht="25.5">
      <c r="A59" s="99"/>
      <c r="B59" s="99"/>
      <c r="C59" s="28" t="s">
        <v>25</v>
      </c>
      <c r="D59" s="12">
        <v>50</v>
      </c>
      <c r="E59" s="76">
        <v>0</v>
      </c>
      <c r="F59" s="76">
        <v>0</v>
      </c>
      <c r="G59" s="76">
        <v>0</v>
      </c>
      <c r="H59" s="12">
        <v>0</v>
      </c>
      <c r="I59" s="12">
        <v>0</v>
      </c>
      <c r="J59" s="12">
        <v>0</v>
      </c>
      <c r="K59" s="54"/>
    </row>
    <row r="60" spans="1:12" ht="25.5">
      <c r="A60" s="99"/>
      <c r="B60" s="105"/>
      <c r="C60" s="28" t="s">
        <v>26</v>
      </c>
      <c r="D60" s="12">
        <v>0.5</v>
      </c>
      <c r="E60" s="76">
        <v>0</v>
      </c>
      <c r="F60" s="76">
        <v>0</v>
      </c>
      <c r="G60" s="76">
        <v>0</v>
      </c>
      <c r="H60" s="12">
        <v>0</v>
      </c>
      <c r="I60" s="12">
        <v>0</v>
      </c>
      <c r="J60" s="12">
        <v>0</v>
      </c>
      <c r="K60" s="51"/>
    </row>
    <row r="61" spans="1:12" ht="24.75" customHeight="1">
      <c r="A61" s="99"/>
      <c r="B61" s="105"/>
      <c r="C61" s="28" t="s">
        <v>73</v>
      </c>
      <c r="D61" s="12">
        <v>0.5</v>
      </c>
      <c r="E61" s="76">
        <v>0</v>
      </c>
      <c r="F61" s="76">
        <v>0</v>
      </c>
      <c r="G61" s="76">
        <v>0</v>
      </c>
      <c r="H61" s="12">
        <v>0</v>
      </c>
      <c r="I61" s="12">
        <v>0</v>
      </c>
      <c r="J61" s="12">
        <v>0</v>
      </c>
      <c r="K61" s="54"/>
    </row>
    <row r="62" spans="1:12">
      <c r="A62" s="99"/>
      <c r="B62" s="105"/>
      <c r="C62" s="28" t="s">
        <v>28</v>
      </c>
      <c r="D62" s="12">
        <v>0</v>
      </c>
      <c r="E62" s="76">
        <v>0</v>
      </c>
      <c r="F62" s="76">
        <v>0</v>
      </c>
      <c r="G62" s="76">
        <v>0</v>
      </c>
      <c r="H62" s="12">
        <v>0</v>
      </c>
      <c r="I62" s="12">
        <v>0</v>
      </c>
      <c r="J62" s="12">
        <v>0</v>
      </c>
      <c r="K62" s="56" t="s">
        <v>71</v>
      </c>
    </row>
    <row r="63" spans="1:12">
      <c r="E63" s="74"/>
      <c r="F63" s="74"/>
      <c r="G63" s="74"/>
    </row>
  </sheetData>
  <mergeCells count="30">
    <mergeCell ref="A53:A57"/>
    <mergeCell ref="B53:B57"/>
    <mergeCell ref="A58:A62"/>
    <mergeCell ref="B58:B62"/>
    <mergeCell ref="A13:A17"/>
    <mergeCell ref="B13:B17"/>
    <mergeCell ref="A43:A47"/>
    <mergeCell ref="B43:B47"/>
    <mergeCell ref="A48:A52"/>
    <mergeCell ref="B48:B52"/>
    <mergeCell ref="A18:A22"/>
    <mergeCell ref="B18:B22"/>
    <mergeCell ref="A23:A27"/>
    <mergeCell ref="B23:B27"/>
    <mergeCell ref="A38:A42"/>
    <mergeCell ref="B38:B42"/>
    <mergeCell ref="A28:A32"/>
    <mergeCell ref="B28:B32"/>
    <mergeCell ref="A33:A37"/>
    <mergeCell ref="B33:B37"/>
    <mergeCell ref="H1:J1"/>
    <mergeCell ref="D2:J2"/>
    <mergeCell ref="A3:J3"/>
    <mergeCell ref="A4:J4"/>
    <mergeCell ref="A8:A12"/>
    <mergeCell ref="B8:B12"/>
    <mergeCell ref="D5:J5"/>
    <mergeCell ref="A5:A6"/>
    <mergeCell ref="B5:B6"/>
    <mergeCell ref="C5:C6"/>
  </mergeCells>
  <pageMargins left="0.78740157480314965" right="0.19685039370078741" top="0.39370078740157483" bottom="0.39370078740157483" header="0.59055118110236227" footer="0.19685039370078741"/>
  <pageSetup paperSize="9" scale="76" firstPageNumber="28" orientation="landscape" cellComments="asDisplayed" useFirstPageNumber="1" r:id="rId1"/>
  <headerFooter alignWithMargins="0"/>
  <rowBreaks count="2" manualBreakCount="2">
    <brk id="22" max="10" man="1"/>
    <brk id="4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 3</vt:lpstr>
      <vt:lpstr>прил 4 </vt:lpstr>
      <vt:lpstr>'прил 4 '!Заголовки_для_печати</vt:lpstr>
      <vt:lpstr>'прил 4 '!Область_печати</vt:lpstr>
      <vt:lpstr>'Прил. 3'!Область_печати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Мурманова</cp:lastModifiedBy>
  <cp:lastPrinted>2025-06-06T07:26:49Z</cp:lastPrinted>
  <dcterms:created xsi:type="dcterms:W3CDTF">2011-03-10T11:24:53Z</dcterms:created>
  <dcterms:modified xsi:type="dcterms:W3CDTF">2025-06-06T07:26:57Z</dcterms:modified>
</cp:coreProperties>
</file>